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04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nibe.sharepoint.com/teams/3321-Technik/Delade dokument/PM/Planungs-und Berechnungstools/03 Elektrische Anschlussgesuche/TAG NIBE/"/>
    </mc:Choice>
  </mc:AlternateContent>
  <xr:revisionPtr revIDLastSave="92" documentId="13_ncr:1_{62067E22-4259-46BD-9A5D-33BB139222BB}" xr6:coauthVersionLast="47" xr6:coauthVersionMax="47" xr10:uidLastSave="{FBFDD5EA-59B8-4D9B-B517-2650F06649B5}"/>
  <workbookProtection workbookAlgorithmName="SHA-512" workbookHashValue="OQkMDJAPpXTrbvmniVqM1Hk0McvMdSAj8wPEmISwWu+NcIQW1lnChgf9Z2zYEjSZ5wtvoKxRv7FRdoCEWdRYqQ==" workbookSaltValue="cxeY3q4rFD4nx2tohm+sRg==" workbookSpinCount="100000" lockStructure="1"/>
  <bookViews>
    <workbookView xWindow="-120" yWindow="-120" windowWidth="38640" windowHeight="21240" xr2:uid="{00000000-000D-0000-FFFF-FFFF00000000}"/>
  </bookViews>
  <sheets>
    <sheet name="VSE TAG" sheetId="6" r:id="rId1"/>
    <sheet name="Data" sheetId="2" state="hidden" r:id="rId2"/>
    <sheet name="Datenquelle" sheetId="7" state="hidden" r:id="rId3"/>
  </sheets>
  <definedNames>
    <definedName name="_xlnm.Print_Area" localSheetId="2">Datenquelle!$A$5:$AG$51</definedName>
    <definedName name="_xlnm.Print_Area" localSheetId="0">'VSE TAG'!$A$1:$BM$199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7" l="1"/>
  <c r="K65" i="7"/>
  <c r="K62" i="7"/>
  <c r="N60" i="7"/>
  <c r="K60" i="7"/>
  <c r="K31" i="7" l="1"/>
  <c r="K30" i="7"/>
  <c r="K70" i="7"/>
  <c r="J31" i="7"/>
  <c r="J30" i="7"/>
  <c r="N31" i="7"/>
  <c r="N30" i="7"/>
  <c r="N74" i="7"/>
  <c r="J74" i="7"/>
  <c r="K74" i="7" s="1"/>
  <c r="J72" i="7"/>
  <c r="J73" i="7"/>
  <c r="K73" i="7" s="1"/>
  <c r="J75" i="7"/>
  <c r="N73" i="7"/>
  <c r="D3" i="7" l="1"/>
  <c r="N75" i="7"/>
  <c r="N72" i="7"/>
  <c r="N71" i="7"/>
  <c r="N70" i="7"/>
  <c r="N68" i="7"/>
  <c r="N66" i="7"/>
  <c r="N67" i="7"/>
  <c r="N65" i="7"/>
  <c r="N62" i="7"/>
  <c r="N63" i="7"/>
  <c r="N61" i="7"/>
  <c r="N58" i="7"/>
  <c r="N57" i="7"/>
  <c r="N56" i="7"/>
  <c r="N78" i="7" l="1"/>
  <c r="N77" i="7"/>
  <c r="N44" i="7"/>
  <c r="N43" i="7"/>
  <c r="N42" i="7"/>
  <c r="N41" i="7"/>
  <c r="N39" i="7"/>
  <c r="N38" i="7"/>
  <c r="N36" i="7"/>
  <c r="N35" i="7"/>
  <c r="N34" i="7"/>
  <c r="N33" i="7"/>
  <c r="N28" i="7"/>
  <c r="N27" i="7"/>
  <c r="N26" i="7"/>
  <c r="N25" i="7"/>
  <c r="N23" i="7"/>
  <c r="N22" i="7"/>
  <c r="N21" i="7"/>
  <c r="N20" i="7"/>
  <c r="N19" i="7"/>
  <c r="N17" i="7"/>
  <c r="N16" i="7"/>
  <c r="N15" i="7"/>
  <c r="N14" i="7"/>
  <c r="N13" i="7"/>
  <c r="N12" i="7"/>
  <c r="N11" i="7"/>
  <c r="N9" i="7"/>
  <c r="N10" i="7"/>
  <c r="N54" i="7"/>
  <c r="N53" i="7"/>
  <c r="N52" i="7"/>
  <c r="N51" i="7"/>
  <c r="N50" i="7"/>
  <c r="N49" i="7"/>
  <c r="N48" i="7"/>
  <c r="N47" i="7"/>
  <c r="N46" i="7"/>
  <c r="N45" i="7"/>
  <c r="J78" i="7"/>
  <c r="K78" i="7" s="1"/>
  <c r="J77" i="7"/>
  <c r="K77" i="7" s="1"/>
  <c r="K75" i="7"/>
  <c r="K72" i="7"/>
  <c r="J71" i="7"/>
  <c r="K71" i="7" s="1"/>
  <c r="J70" i="7"/>
  <c r="J68" i="7"/>
  <c r="K68" i="7" s="1"/>
  <c r="J67" i="7"/>
  <c r="J66" i="7"/>
  <c r="K66" i="7" s="1"/>
  <c r="J65" i="7"/>
  <c r="J63" i="7"/>
  <c r="K63" i="7" s="1"/>
  <c r="J62" i="7"/>
  <c r="J61" i="7"/>
  <c r="K61" i="7" s="1"/>
  <c r="J60" i="7"/>
  <c r="J58" i="7"/>
  <c r="K58" i="7" s="1"/>
  <c r="J57" i="7"/>
  <c r="K57" i="7" s="1"/>
  <c r="J56" i="7"/>
  <c r="K56" i="7" s="1"/>
  <c r="J54" i="7"/>
  <c r="K54" i="7" s="1"/>
  <c r="J53" i="7"/>
  <c r="K53" i="7" s="1"/>
  <c r="J50" i="7"/>
  <c r="K50" i="7" s="1"/>
  <c r="J47" i="7"/>
  <c r="K47" i="7" s="1"/>
  <c r="J52" i="7"/>
  <c r="K52" i="7" s="1"/>
  <c r="J49" i="7"/>
  <c r="K49" i="7" s="1"/>
  <c r="J46" i="7"/>
  <c r="K46" i="7" s="1"/>
  <c r="J51" i="7"/>
  <c r="K51" i="7" s="1"/>
  <c r="J48" i="7"/>
  <c r="K48" i="7" s="1"/>
  <c r="J45" i="7"/>
  <c r="K45" i="7" s="1"/>
  <c r="J44" i="7"/>
  <c r="K44" i="7" s="1"/>
  <c r="J43" i="7"/>
  <c r="K43" i="7" s="1"/>
  <c r="J42" i="7"/>
  <c r="K42" i="7" s="1"/>
  <c r="J41" i="7"/>
  <c r="K41" i="7" s="1"/>
  <c r="J36" i="7"/>
  <c r="K36" i="7" s="1"/>
  <c r="J35" i="7"/>
  <c r="K35" i="7" s="1"/>
  <c r="J34" i="7"/>
  <c r="K34" i="7" s="1"/>
  <c r="J33" i="7"/>
  <c r="K33" i="7" s="1"/>
  <c r="J28" i="7"/>
  <c r="K28" i="7" s="1"/>
  <c r="J27" i="7"/>
  <c r="K27" i="7" s="1"/>
  <c r="J26" i="7"/>
  <c r="K26" i="7" s="1"/>
  <c r="J25" i="7"/>
  <c r="K25" i="7" s="1"/>
  <c r="J39" i="7"/>
  <c r="K39" i="7" s="1"/>
  <c r="J38" i="7"/>
  <c r="K38" i="7" s="1"/>
  <c r="J23" i="7"/>
  <c r="K23" i="7" s="1"/>
  <c r="J22" i="7"/>
  <c r="K22" i="7" s="1"/>
  <c r="J21" i="7"/>
  <c r="K21" i="7" s="1"/>
  <c r="J20" i="7"/>
  <c r="K20" i="7" s="1"/>
  <c r="J19" i="7"/>
  <c r="K19" i="7" s="1"/>
  <c r="J9" i="7"/>
  <c r="K9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D87" i="2" l="1"/>
  <c r="G3" i="7"/>
  <c r="AE3" i="7"/>
  <c r="AD3" i="7"/>
  <c r="AC3" i="7"/>
  <c r="AB3" i="7"/>
  <c r="B3" i="7"/>
  <c r="Y3" i="7"/>
  <c r="T3" i="7"/>
  <c r="S3" i="7"/>
  <c r="R3" i="7"/>
  <c r="Q3" i="7"/>
  <c r="P3" i="7"/>
  <c r="O3" i="7"/>
  <c r="N3" i="7"/>
  <c r="L3" i="7"/>
  <c r="K3" i="7"/>
  <c r="J3" i="7"/>
  <c r="H3" i="7"/>
  <c r="D64" i="2" l="1"/>
  <c r="D61" i="2"/>
  <c r="AF41" i="6"/>
  <c r="AU29" i="6"/>
  <c r="D80" i="2" l="1"/>
  <c r="D79" i="2" l="1"/>
  <c r="D81" i="2"/>
  <c r="D78" i="2"/>
  <c r="D74" i="2"/>
  <c r="D73" i="2"/>
  <c r="D72" i="2"/>
  <c r="D71" i="2"/>
  <c r="D70" i="2"/>
  <c r="D69" i="2" l="1"/>
  <c r="AW34" i="6" s="1"/>
  <c r="D65" i="2"/>
  <c r="AF33" i="6" s="1"/>
  <c r="D77" i="2"/>
  <c r="D62" i="2"/>
  <c r="D58" i="2"/>
  <c r="D63" i="2" l="1"/>
  <c r="AW32" i="6" s="1"/>
  <c r="D66" i="2"/>
  <c r="AW33" i="6" s="1"/>
  <c r="AF32" i="6"/>
  <c r="F3" i="7"/>
  <c r="D68" i="2" l="1"/>
  <c r="AF34" i="6" s="1"/>
  <c r="D75" i="2"/>
  <c r="AJ38" i="6" s="1"/>
  <c r="AT79" i="6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K17" i="6" l="1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29" i="6"/>
  <c r="AU23" i="6"/>
  <c r="M23" i="6"/>
  <c r="H22" i="6"/>
  <c r="AR21" i="6"/>
  <c r="AK21" i="6"/>
  <c r="I17" i="6"/>
  <c r="I18" i="6"/>
  <c r="AB18" i="6"/>
  <c r="Y17" i="6"/>
  <c r="O16" i="6"/>
  <c r="H16" i="6"/>
  <c r="AA7" i="6" l="1"/>
  <c r="AM11" i="6"/>
  <c r="AU30" i="6" l="1"/>
</calcChain>
</file>

<file path=xl/sharedStrings.xml><?xml version="1.0" encoding="utf-8"?>
<sst xmlns="http://schemas.openxmlformats.org/spreadsheetml/2006/main" count="1995" uniqueCount="418">
  <si>
    <t>Technisches Anschlussgesuch (TAG)</t>
  </si>
  <si>
    <t>Netzbetreiberin (VNB)</t>
  </si>
  <si>
    <t>VNB Objekt-Nr</t>
  </si>
  <si>
    <t>Meldungs-Nr. VNB</t>
  </si>
  <si>
    <t>/</t>
  </si>
  <si>
    <t>Allgemeine Angaben</t>
  </si>
  <si>
    <t>Name und Anschrift des Eigentümers (Betriebsinhaber)</t>
  </si>
  <si>
    <t>Sprache</t>
  </si>
  <si>
    <t>de</t>
  </si>
  <si>
    <t>fr</t>
  </si>
  <si>
    <t>it</t>
  </si>
  <si>
    <t>Name</t>
  </si>
  <si>
    <t>Vorname</t>
  </si>
  <si>
    <t>Strasse</t>
  </si>
  <si>
    <t>Nr.</t>
  </si>
  <si>
    <t>PLZ</t>
  </si>
  <si>
    <t>Ort</t>
  </si>
  <si>
    <t>Tel.</t>
  </si>
  <si>
    <t>E-Mail</t>
  </si>
  <si>
    <t>d</t>
  </si>
  <si>
    <t>Standort der Anlage</t>
  </si>
  <si>
    <t>Gebäudeart</t>
  </si>
  <si>
    <t>neu</t>
  </si>
  <si>
    <t>bestehend</t>
  </si>
  <si>
    <t>Gemeinde</t>
  </si>
  <si>
    <t>Parzellen Nr.</t>
  </si>
  <si>
    <t>Zähler-Nr.</t>
  </si>
  <si>
    <t>Netzanschluss (HAK)</t>
  </si>
  <si>
    <t>A</t>
  </si>
  <si>
    <t>Name und Anschrift des einreichenden Unternehmens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</si>
  <si>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</si>
  <si>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</si>
  <si>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</si>
  <si>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</si>
  <si>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</si>
  <si>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</si>
  <si>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</si>
  <si>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</si>
  <si>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</si>
  <si>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Neuanlage</t>
  </si>
  <si>
    <t>Änderung / Erweiterung</t>
  </si>
  <si>
    <t>Kantonale Genehmigung vorhanden</t>
  </si>
  <si>
    <t>Ja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</si>
  <si>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</si>
  <si>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</si>
  <si>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</si>
  <si>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</si>
  <si>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</si>
  <si>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</si>
  <si>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</si>
  <si>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</si>
  <si>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</si>
  <si>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</si>
  <si>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</si>
  <si>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kW/kVA</t>
  </si>
  <si>
    <t>1x230V</t>
  </si>
  <si>
    <t>Anlaufstrom Gerät (10ms)</t>
  </si>
  <si>
    <t>Nennleistung Total</t>
  </si>
  <si>
    <t>Andere</t>
  </si>
  <si>
    <t>Anzahl Geräte</t>
  </si>
  <si>
    <t>Stk.</t>
  </si>
  <si>
    <t>Spitzenleistung Total</t>
  </si>
  <si>
    <t>Spezifikationen</t>
  </si>
  <si>
    <t>Anlaufart</t>
  </si>
  <si>
    <t>Direktanlauf</t>
  </si>
  <si>
    <t>Widerstandsanlasser</t>
  </si>
  <si>
    <t>Inverter</t>
  </si>
  <si>
    <t>Frequenzumformer</t>
  </si>
  <si>
    <t>Sanftanlasser</t>
  </si>
  <si>
    <t>Elektrische Zusatzheizung</t>
  </si>
  <si>
    <t>Nein</t>
  </si>
  <si>
    <t>Wenn ja: Leistung</t>
  </si>
  <si>
    <t/>
  </si>
  <si>
    <t>kW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</si>
  <si>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</si>
  <si>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</si>
  <si>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</si>
  <si>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</si>
  <si>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</si>
  <si>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</si>
  <si>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</si>
  <si>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</si>
  <si>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</si>
  <si>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</si>
  <si>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Warmwasserspeicher</t>
  </si>
  <si>
    <t>Anzahl</t>
  </si>
  <si>
    <t>Inhalt</t>
  </si>
  <si>
    <t>l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</si>
  <si>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</si>
  <si>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</si>
  <si>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</si>
  <si>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</si>
  <si>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</si>
  <si>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</si>
  <si>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Wenn ja</t>
  </si>
  <si>
    <t>einzel</t>
  </si>
  <si>
    <t>mehrere</t>
  </si>
  <si>
    <t>Zusammenschluss zum Eigenverbrauch (ZEV)</t>
  </si>
  <si>
    <t>Wenn ja: Vorsicherung VNB ZEV-Zähler</t>
  </si>
  <si>
    <t>Notstromanlage zeitweise mit Netz verbunden</t>
  </si>
  <si>
    <t>Umschaltung Netzverbund / Notstrom und umgekehrt mit Netzunterbruch</t>
  </si>
  <si>
    <t>Teilnahme an der Systemdienstleistung</t>
  </si>
  <si>
    <t>Anbieter:</t>
  </si>
  <si>
    <t>kVA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</si>
  <si>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</si>
  <si>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</si>
  <si>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</si>
  <si>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</si>
  <si>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</si>
  <si>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</si>
  <si>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kWp</t>
  </si>
  <si>
    <t>Energieträger</t>
  </si>
  <si>
    <t>Sonne (PV)</t>
  </si>
  <si>
    <t>Wasser</t>
  </si>
  <si>
    <t>Wind</t>
  </si>
  <si>
    <t>WWK Anlage / BHKW</t>
  </si>
  <si>
    <t>Biogas</t>
  </si>
  <si>
    <t>VSE V-2019-de</t>
  </si>
  <si>
    <t>Seite 1 von 3</t>
  </si>
  <si>
    <t>Technisches Anschlussgesuch (TAG) - Fortsetzung</t>
  </si>
  <si>
    <t>Einreichendes Unternehmen</t>
  </si>
  <si>
    <t>VNB Objekt-Nr.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</si>
  <si>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</si>
  <si>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</si>
  <si>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</si>
  <si>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</si>
  <si>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</si>
  <si>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</si>
  <si>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</si>
  <si>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</si>
  <si>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</si>
  <si>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</si>
  <si>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</si>
  <si>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</si>
  <si>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</si>
  <si>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</si>
  <si>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</si>
  <si>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</si>
  <si>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kWh</t>
  </si>
  <si>
    <t>Betriebsart des Speichers</t>
  </si>
  <si>
    <t>keine Ladung des Speichers aus dem Verteilnetz</t>
  </si>
  <si>
    <t>keine Entladung des Speichers ins Verteilnetz</t>
  </si>
  <si>
    <t>Regelbare Leistung durch</t>
  </si>
  <si>
    <t>VNB</t>
  </si>
  <si>
    <t>Betreiber</t>
  </si>
  <si>
    <t>Anbieter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</si>
  <si>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</si>
  <si>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</si>
  <si>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</si>
  <si>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</si>
  <si>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</si>
  <si>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</si>
  <si>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</si>
  <si>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</si>
  <si>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</si>
  <si>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</si>
  <si>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</si>
  <si>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</si>
  <si>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</si>
  <si>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</si>
  <si>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Seite 2 von 3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</si>
  <si>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</si>
  <si>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</si>
  <si>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</si>
  <si>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</si>
  <si>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</si>
  <si>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</si>
  <si>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</si>
  <si>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Bemerkungen</t>
  </si>
  <si>
    <t>Anlage bewilligt</t>
  </si>
  <si>
    <t>Anlage bewilligt mit Massnahmen</t>
  </si>
  <si>
    <t>cos ɸ</t>
  </si>
  <si>
    <t>Ladestationen für Elektrofahrzeuge</t>
  </si>
  <si>
    <t>Weitere Bemerkungen des VNB</t>
  </si>
  <si>
    <t>Rundsteuerfrequenz VNB</t>
  </si>
  <si>
    <t>Hz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</si>
  <si>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</si>
  <si>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</si>
  <si>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Die "Werkvorschriften WV CH" und die "Technischen Regeln zur Beurteilung von Netzrückwirkungen DACHCZ" müssen am Verknüpfungspunkt eingehalten werden. Das Anschlussgesuch hat eine Gültigkeit für 1 Jahr.</t>
  </si>
  <si>
    <t>Unterschrift VNB</t>
  </si>
  <si>
    <t>Seite 3 von 3</t>
  </si>
  <si>
    <t>Schnittstelle</t>
  </si>
  <si>
    <t>VSE_TAG_2019_100</t>
  </si>
  <si>
    <t>VSE 06.08.2019 v 1.03</t>
  </si>
  <si>
    <t>Legende</t>
  </si>
  <si>
    <t>Bezeichnung</t>
  </si>
  <si>
    <t>Daten</t>
  </si>
  <si>
    <t>Hauptblock</t>
  </si>
  <si>
    <t>Block innerhalb Hauptblock</t>
  </si>
  <si>
    <t>Daten: String</t>
  </si>
  <si>
    <t>Netzbetreiberin</t>
  </si>
  <si>
    <t>Gelbe Felder = Checkboxen</t>
  </si>
  <si>
    <t>FALSCH = Häcken nicht gesetzt</t>
  </si>
  <si>
    <t>WAHR = Häcken gesetzt</t>
  </si>
  <si>
    <t>Meldungs-Nr. VNB 2</t>
  </si>
  <si>
    <t>Allgemeine Angaben Sprache</t>
  </si>
  <si>
    <t>Name und Anschrift des Eigentümers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</si>
  <si>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</si>
  <si>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</si>
  <si>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</si>
  <si>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</si>
  <si>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</si>
  <si>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</si>
  <si>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Name und Anschrift des einreichenden Unternehmens Sprache</t>
  </si>
  <si>
    <t>NIBE</t>
  </si>
  <si>
    <t>Anlaufstrom Gerät</t>
  </si>
  <si>
    <t>Spezifikation</t>
  </si>
  <si>
    <t>Sanftanlasser Leistung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</si>
  <si>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</si>
  <si>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</si>
  <si>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</si>
  <si>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</si>
  <si>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</si>
  <si>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</si>
  <si>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Vorsicherung des VNB ZEV-Zählers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</si>
  <si>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</si>
  <si>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</si>
  <si>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</si>
  <si>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</si>
  <si>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</si>
  <si>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</si>
  <si>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</si>
  <si>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</si>
  <si>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</si>
  <si>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</si>
  <si>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Andere Text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</si>
  <si>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</si>
  <si>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</si>
  <si>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</si>
  <si>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</si>
  <si>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</si>
  <si>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</si>
  <si>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</si>
  <si>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</si>
  <si>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Kurschlussleistung am Verknüpfungspunkt SkV</t>
  </si>
  <si>
    <t>Anlagenleistung SA</t>
  </si>
  <si>
    <t>weitere Bemerkungen</t>
  </si>
  <si>
    <t>EOF</t>
  </si>
  <si>
    <t>Ausgewählter  WP Typ / Daten für Übertrag TAG Formular</t>
  </si>
  <si>
    <t>Nennleistung</t>
  </si>
  <si>
    <t>Nennstrom</t>
  </si>
  <si>
    <t>Spitzenleistung</t>
  </si>
  <si>
    <t>Anz. Geräte</t>
  </si>
  <si>
    <t>max. Stromaufnahme = Betriebsstrom, falls kein anderer Wert vorhanden</t>
  </si>
  <si>
    <t>kursiv -&gt;gerechnete Werte</t>
  </si>
  <si>
    <t>Wassererwärmung</t>
  </si>
  <si>
    <t>Anwendung</t>
  </si>
  <si>
    <t>elektr. Notheizung</t>
  </si>
  <si>
    <t>Elektrische Daten Kompressor</t>
  </si>
  <si>
    <t>max. Strom-</t>
  </si>
  <si>
    <t>max. Leistungsaufnahme</t>
  </si>
  <si>
    <t>Frequenzumrichter -&gt; Inverter gemeint</t>
  </si>
  <si>
    <t>Wärmequellen</t>
  </si>
  <si>
    <t>Pufferspeicher</t>
  </si>
  <si>
    <t>WP</t>
  </si>
  <si>
    <t>Warmwasser</t>
  </si>
  <si>
    <t>Heizung / Kühlung</t>
  </si>
  <si>
    <t>ja</t>
  </si>
  <si>
    <t>Notheizung</t>
  </si>
  <si>
    <t>Nrmd. A-7,B0,W10/W35</t>
  </si>
  <si>
    <t>Aufnameleistung PNT</t>
  </si>
  <si>
    <t>Betriebsstrom</t>
  </si>
  <si>
    <t>Spannung</t>
  </si>
  <si>
    <t>aufnahme</t>
  </si>
  <si>
    <t>innerh. Einsatzgrenzen</t>
  </si>
  <si>
    <t>max. Anlaufstrom</t>
  </si>
  <si>
    <t>Widerstands-</t>
  </si>
  <si>
    <t>Anlaufverzögerung</t>
  </si>
  <si>
    <t>nein</t>
  </si>
  <si>
    <t>cos phi</t>
  </si>
  <si>
    <t>Kompressoren</t>
  </si>
  <si>
    <t>Anläufe /h</t>
  </si>
  <si>
    <t>Sole/Wasser</t>
  </si>
  <si>
    <t>Luft/Wasser</t>
  </si>
  <si>
    <t>Wasser/Wasser</t>
  </si>
  <si>
    <t>Luft/Luft</t>
  </si>
  <si>
    <t>WP wählen/PAC choisier/PDC scegliere</t>
  </si>
  <si>
    <t>V</t>
  </si>
  <si>
    <t>anlasser</t>
  </si>
  <si>
    <t>Sekunden</t>
  </si>
  <si>
    <t>Liter</t>
  </si>
  <si>
    <t>WP wählen</t>
  </si>
  <si>
    <t>F1145-6 / 065554</t>
  </si>
  <si>
    <t>x</t>
  </si>
  <si>
    <t>1 - 9</t>
  </si>
  <si>
    <t>5.69</t>
  </si>
  <si>
    <t>3x400</t>
  </si>
  <si>
    <t>5.3</t>
  </si>
  <si>
    <t>13</t>
  </si>
  <si>
    <t>10-200</t>
  </si>
  <si>
    <t>F1145-6 PC / 065560</t>
  </si>
  <si>
    <t>1</t>
  </si>
  <si>
    <t>3</t>
  </si>
  <si>
    <t>F1145-8 / 065555</t>
  </si>
  <si>
    <t>7.93</t>
  </si>
  <si>
    <t>6.4</t>
  </si>
  <si>
    <t>16</t>
  </si>
  <si>
    <t>F1145-8 PC / 065561</t>
  </si>
  <si>
    <t>F1145-10 / 065556</t>
  </si>
  <si>
    <t>10.09</t>
  </si>
  <si>
    <t>8.3</t>
  </si>
  <si>
    <t>21</t>
  </si>
  <si>
    <t>F1145-10 PC / 065562</t>
  </si>
  <si>
    <t>F1145-12 / 065117</t>
  </si>
  <si>
    <t>11.48</t>
  </si>
  <si>
    <t>9</t>
  </si>
  <si>
    <t>29</t>
  </si>
  <si>
    <t>F1145-15 / 065118</t>
  </si>
  <si>
    <t>15.37</t>
  </si>
  <si>
    <t>11</t>
  </si>
  <si>
    <t>43</t>
  </si>
  <si>
    <t>F1145-17 / 065119</t>
  </si>
  <si>
    <t>16.89</t>
  </si>
  <si>
    <t>52</t>
  </si>
  <si>
    <t>S1155-6 / 065447</t>
  </si>
  <si>
    <t>0.5 - 6.5</t>
  </si>
  <si>
    <t>6.09</t>
  </si>
  <si>
    <t>12</t>
  </si>
  <si>
    <t>&lt; 5</t>
  </si>
  <si>
    <t>S1155-6 PC / 065450</t>
  </si>
  <si>
    <t>S1155-12 / 065506</t>
  </si>
  <si>
    <t>13.47</t>
  </si>
  <si>
    <t>S1155-16 / 065443</t>
  </si>
  <si>
    <t>16.93</t>
  </si>
  <si>
    <t>10</t>
  </si>
  <si>
    <t>S1155-25 / 065498</t>
  </si>
  <si>
    <t>25.78</t>
  </si>
  <si>
    <t>14</t>
  </si>
  <si>
    <t>S1255-6 / 065467</t>
  </si>
  <si>
    <t>180</t>
  </si>
  <si>
    <t>S1255-6 PC / 065468</t>
  </si>
  <si>
    <t>S1255-12 / 065505</t>
  </si>
  <si>
    <t>S1255-16 / 065462</t>
  </si>
  <si>
    <t>S2125-8 / 064219</t>
  </si>
  <si>
    <t>5.52</t>
  </si>
  <si>
    <t>5.5</t>
  </si>
  <si>
    <t>S2125-12 / 064217</t>
  </si>
  <si>
    <t>8.34</t>
  </si>
  <si>
    <t>8.2</t>
  </si>
  <si>
    <t>0.885</t>
  </si>
  <si>
    <t>F1345-24 / 065297</t>
  </si>
  <si>
    <t>23</t>
  </si>
  <si>
    <t>20.5</t>
  </si>
  <si>
    <t>F1345-30 / 065298</t>
  </si>
  <si>
    <t>30.72</t>
  </si>
  <si>
    <t>25.3</t>
  </si>
  <si>
    <t>30</t>
  </si>
  <si>
    <t>F1345-40 / 065299</t>
  </si>
  <si>
    <t>39.94</t>
  </si>
  <si>
    <t>29.5</t>
  </si>
  <si>
    <t>42</t>
  </si>
  <si>
    <t>F1345-60 / 065300</t>
  </si>
  <si>
    <t>59.22</t>
  </si>
  <si>
    <t>44.3</t>
  </si>
  <si>
    <t>53</t>
  </si>
  <si>
    <t>F1355-28 / 065436</t>
  </si>
  <si>
    <t>27.7</t>
  </si>
  <si>
    <t>F1355-43 / 065496</t>
  </si>
  <si>
    <t>33.6</t>
  </si>
  <si>
    <t>F2120-8 / 064135</t>
  </si>
  <si>
    <t>5.2</t>
  </si>
  <si>
    <t>6</t>
  </si>
  <si>
    <t>F2120-12 / 064137</t>
  </si>
  <si>
    <t>7.4</t>
  </si>
  <si>
    <t>7</t>
  </si>
  <si>
    <t>F2120-16 / 064139</t>
  </si>
  <si>
    <t>10.2</t>
  </si>
  <si>
    <t>9.5</t>
  </si>
  <si>
    <t>F2120-20 / 064141</t>
  </si>
  <si>
    <t>13.5</t>
  </si>
  <si>
    <t>F2120-8 / 064135 mit VVM 310 / 069430</t>
  </si>
  <si>
    <t>270</t>
  </si>
  <si>
    <t>F2120-12 / 064137 mit VVM 310 / 069430</t>
  </si>
  <si>
    <t>F2120-16 / 064139 mit VVM 310 / 069430</t>
  </si>
  <si>
    <t>F2120-8 / 064135 mit VVM S320 / 069197</t>
  </si>
  <si>
    <t>178</t>
  </si>
  <si>
    <t>F2120-12 / 064137 mit VVM S320 / 069197</t>
  </si>
  <si>
    <t>F2120-16 / 064139 mit VVM S320 / 069197</t>
  </si>
  <si>
    <t>F2120-8 / 064135 mit VVM 500 / 069400</t>
  </si>
  <si>
    <t>390</t>
  </si>
  <si>
    <t>F2120-12 / 064137 mit VVM 500 / 069400</t>
  </si>
  <si>
    <t>F2120-16 / 064139 mit VVM 500 / 069400</t>
  </si>
  <si>
    <t>F2120-20 / 064141 mit VVM 500 / 069400</t>
  </si>
  <si>
    <t>AMS 10-8 mit HBS05-12 / 064033</t>
  </si>
  <si>
    <t>6.6</t>
  </si>
  <si>
    <t>1x230</t>
  </si>
  <si>
    <t>AMS 10-12 mit HBS05-12 / 064110</t>
  </si>
  <si>
    <t>AMS 10-16 mit HBS05-16 / 064035</t>
  </si>
  <si>
    <t>25</t>
  </si>
  <si>
    <t>LAV 8.2R1/3 / 10377641</t>
  </si>
  <si>
    <t>LAV 12.2R3 / 10377741</t>
  </si>
  <si>
    <t>8.5</t>
  </si>
  <si>
    <t>LAVS 8.2R1/3 / 103778P41</t>
  </si>
  <si>
    <t>LAVS 12.2R3 / 103779P41</t>
  </si>
  <si>
    <t>LIV 8.2R1/3 / 10377241</t>
  </si>
  <si>
    <t>LIV 12.2R3 / 10377341</t>
  </si>
  <si>
    <t>LICV 8.2R1/3 / 10377041</t>
  </si>
  <si>
    <t>82</t>
  </si>
  <si>
    <t>LICV 12.2R3 / 10377141</t>
  </si>
  <si>
    <t>LI 18 / 103534-02</t>
  </si>
  <si>
    <t>14.1</t>
  </si>
  <si>
    <t>18</t>
  </si>
  <si>
    <t>LI 18L / 103535-02</t>
  </si>
  <si>
    <t>LI 25.1 / 103536-02</t>
  </si>
  <si>
    <t>19.4</t>
  </si>
  <si>
    <t>24.5</t>
  </si>
  <si>
    <t>LI 25.1L / 103537-02</t>
  </si>
  <si>
    <t>LI 30 / 10378702</t>
  </si>
  <si>
    <t>24.28</t>
  </si>
  <si>
    <t>28.5</t>
  </si>
  <si>
    <t>38</t>
  </si>
  <si>
    <t>LI 30L / 10378802</t>
  </si>
  <si>
    <t>F750 / 066152</t>
  </si>
  <si>
    <t>5.35</t>
  </si>
  <si>
    <t>F750 RF / 066154</t>
  </si>
  <si>
    <t>Heizleistung, COP bei Auslegung</t>
  </si>
  <si>
    <t>max. Stromaufnahme inkl. Elektroheizeinsatz, dort wo EHZ in der WP intergriert ist (vom NIBE Flyer)</t>
  </si>
  <si>
    <t>Spitzenleistung berechnet  aus max. Stromaufnahme. cos phi nur berücksichigt, wenn er vom Werk angegeben wird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</si>
</sst>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_ * #,##0.0_ ;_ * \-#,##0.0_ ;_ * &quot;-&quot;??_ ;_ @_ "/>
  </numFmts>
  <fonts count="19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theme="1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164" fontId="18" fillId="0" borderId="0" applyFont="0" applyFill="0" applyBorder="0" applyAlignment="0" applyProtection="0"/>
  </cellStyleXfs>
  <cellXfs count="222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11" fillId="0" borderId="0" xfId="1" applyAlignment="1">
      <alignment horizontal="left"/>
    </xf>
    <xf numFmtId="0" fontId="12" fillId="3" borderId="0" xfId="1" applyFont="1" applyFill="1" applyAlignment="1">
      <alignment horizontal="left" vertical="center"/>
    </xf>
    <xf numFmtId="0" fontId="2" fillId="0" borderId="0" xfId="1" quotePrefix="1" applyFont="1" applyAlignment="1">
      <alignment horizontal="center" vertical="center"/>
    </xf>
    <xf numFmtId="0" fontId="11" fillId="0" borderId="0" xfId="1"/>
    <xf numFmtId="0" fontId="11" fillId="0" borderId="0" xfId="1" applyAlignment="1">
      <alignment horizontal="center" vertical="center"/>
    </xf>
    <xf numFmtId="0" fontId="7" fillId="0" borderId="0" xfId="1" applyFont="1"/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1" fillId="0" borderId="0" xfId="1" applyAlignment="1">
      <alignment horizontal="center"/>
    </xf>
    <xf numFmtId="0" fontId="13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horizontal="center"/>
    </xf>
    <xf numFmtId="1" fontId="13" fillId="3" borderId="0" xfId="1" applyNumberFormat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5" fillId="8" borderId="0" xfId="1" applyFont="1" applyFill="1" applyAlignment="1">
      <alignment horizontal="center"/>
    </xf>
    <xf numFmtId="0" fontId="2" fillId="0" borderId="0" xfId="1" applyFont="1" applyAlignment="1">
      <alignment vertical="center"/>
    </xf>
    <xf numFmtId="0" fontId="16" fillId="0" borderId="0" xfId="1" applyFont="1" applyAlignment="1">
      <alignment horizontal="center"/>
    </xf>
    <xf numFmtId="165" fontId="13" fillId="3" borderId="0" xfId="1" applyNumberFormat="1" applyFont="1" applyFill="1" applyAlignment="1">
      <alignment horizontal="center"/>
    </xf>
    <xf numFmtId="14" fontId="2" fillId="0" borderId="0" xfId="1" applyNumberFormat="1" applyFont="1" applyAlignment="1">
      <alignment horizont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quotePrefix="1" applyNumberFormat="1" applyFont="1" applyAlignment="1">
      <alignment horizontal="left" vertical="center"/>
    </xf>
    <xf numFmtId="49" fontId="2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7" fillId="0" borderId="0" xfId="1" quotePrefix="1" applyFont="1" applyAlignment="1">
      <alignment horizontal="left" vertical="center"/>
    </xf>
    <xf numFmtId="49" fontId="12" fillId="0" borderId="0" xfId="0" quotePrefix="1" applyNumberFormat="1" applyFont="1" applyAlignment="1">
      <alignment horizontal="left" vertical="center"/>
    </xf>
    <xf numFmtId="164" fontId="1" fillId="0" borderId="0" xfId="2" applyFont="1" applyAlignment="1">
      <alignment horizontal="center"/>
    </xf>
    <xf numFmtId="164" fontId="2" fillId="0" borderId="0" xfId="2" applyFont="1" applyAlignment="1">
      <alignment horizontal="center" vertical="center"/>
    </xf>
    <xf numFmtId="164" fontId="1" fillId="0" borderId="0" xfId="2" applyFont="1" applyAlignment="1">
      <alignment horizontal="center" vertical="center"/>
    </xf>
    <xf numFmtId="166" fontId="1" fillId="0" borderId="0" xfId="2" applyNumberFormat="1" applyFont="1" applyAlignment="1">
      <alignment horizontal="center"/>
    </xf>
    <xf numFmtId="164" fontId="1" fillId="0" borderId="0" xfId="2" applyFont="1" applyFill="1" applyAlignment="1">
      <alignment horizont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165" fontId="2" fillId="6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right" vertical="center"/>
    </xf>
    <xf numFmtId="2" fontId="2" fillId="6" borderId="6" xfId="0" applyNumberFormat="1" applyFont="1" applyFill="1" applyBorder="1" applyAlignment="1" applyProtection="1">
      <alignment horizontal="right" vertical="center"/>
      <protection locked="0"/>
    </xf>
    <xf numFmtId="2" fontId="2" fillId="6" borderId="3" xfId="0" applyNumberFormat="1" applyFont="1" applyFill="1" applyBorder="1" applyAlignment="1" applyProtection="1">
      <alignment horizontal="righ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2" fillId="6" borderId="3" xfId="0" applyFont="1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0" fillId="0" borderId="3" xfId="0" applyBorder="1" applyAlignment="1"/>
    <xf numFmtId="0" fontId="0" fillId="0" borderId="6" xfId="0" applyBorder="1" applyAlignment="1" applyProtection="1">
      <protection locked="0"/>
    </xf>
    <xf numFmtId="0" fontId="0" fillId="7" borderId="9" xfId="0" applyFill="1" applyBorder="1" applyAlignment="1" applyProtection="1">
      <protection locked="0"/>
    </xf>
    <xf numFmtId="0" fontId="0" fillId="7" borderId="13" xfId="0" applyFill="1" applyBorder="1" applyAlignment="1" applyProtection="1">
      <protection locked="0"/>
    </xf>
    <xf numFmtId="0" fontId="0" fillId="7" borderId="11" xfId="0" applyFill="1" applyBorder="1" applyAlignment="1" applyProtection="1">
      <protection locked="0"/>
    </xf>
    <xf numFmtId="0" fontId="0" fillId="7" borderId="8" xfId="0" applyFill="1" applyBorder="1" applyAlignment="1" applyProtection="1">
      <protection locked="0"/>
    </xf>
    <xf numFmtId="0" fontId="0" fillId="7" borderId="0" xfId="0" applyFill="1" applyAlignment="1" applyProtection="1">
      <protection locked="0"/>
    </xf>
    <xf numFmtId="0" fontId="0" fillId="7" borderId="6" xfId="0" applyFill="1" applyBorder="1" applyAlignment="1" applyProtection="1">
      <protection locked="0"/>
    </xf>
    <xf numFmtId="0" fontId="2" fillId="0" borderId="0" xfId="1" applyFont="1" applyAlignment="1"/>
  </cellXfs>
  <cellStyles count="3">
    <cellStyle name="Comma" xfId="2" builtinId="3"/>
    <cellStyle name="Normal" xfId="0" builtinId="0"/>
    <cellStyle name="Standard 2" xfId="1" xr:uid="{C8EC47A2-A0EC-4BAA-B3A3-009CD20C536F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3" lockText="1" noThreeD="1"/>
</file>

<file path=xl/ctrlProps/ctrlProp101.xml><?xml version="1.0" encoding="utf-8"?>
<formControlPr xmlns="http://schemas.microsoft.com/office/spreadsheetml/2009/9/main" objectType="CheckBox" fmlaLink="Data!$D$189" lockText="1" noThreeD="1"/>
</file>

<file path=xl/ctrlProps/ctrlProp102.xml><?xml version="1.0" encoding="utf-8"?>
<formControlPr xmlns="http://schemas.microsoft.com/office/spreadsheetml/2009/9/main" objectType="CheckBox" fmlaLink="Data!$D$190" lockText="1" noThreeD="1"/>
</file>

<file path=xl/ctrlProps/ctrlProp103.xml><?xml version="1.0" encoding="utf-8"?>
<formControlPr xmlns="http://schemas.microsoft.com/office/spreadsheetml/2009/9/main" objectType="CheckBox" fmlaLink="Data!$D$194" lockText="1" noThreeD="1"/>
</file>

<file path=xl/ctrlProps/ctrlProp104.xml><?xml version="1.0" encoding="utf-8"?>
<formControlPr xmlns="http://schemas.microsoft.com/office/spreadsheetml/2009/9/main" objectType="CheckBox" fmlaLink="Data!$D$195" lockText="1" noThreeD="1"/>
</file>

<file path=xl/ctrlProps/ctrlProp105.xml><?xml version="1.0" encoding="utf-8"?>
<formControlPr xmlns="http://schemas.microsoft.com/office/spreadsheetml/2009/9/main" objectType="CheckBox" fmlaLink="Data!$D$196" lockText="1" noThreeD="1"/>
</file>

<file path=xl/ctrlProps/ctrlProp106.xml><?xml version="1.0" encoding="utf-8"?>
<formControlPr xmlns="http://schemas.microsoft.com/office/spreadsheetml/2009/9/main" objectType="CheckBox" fmlaLink="Data!$D$199" lockText="1" noThreeD="1"/>
</file>

<file path=xl/ctrlProps/ctrlProp107.xml><?xml version="1.0" encoding="utf-8"?>
<formControlPr xmlns="http://schemas.microsoft.com/office/spreadsheetml/2009/9/main" objectType="CheckBox" fmlaLink="Data!$D$204" lockText="1" noThreeD="1"/>
</file>

<file path=xl/ctrlProps/ctrlProp108.xml><?xml version="1.0" encoding="utf-8"?>
<formControlPr xmlns="http://schemas.microsoft.com/office/spreadsheetml/2009/9/main" objectType="CheckBox" fmlaLink="Data!$D$205" lockText="1" noThreeD="1"/>
</file>

<file path=xl/ctrlProps/ctrlProp109.xml><?xml version="1.0" encoding="utf-8"?>
<formControlPr xmlns="http://schemas.microsoft.com/office/spreadsheetml/2009/9/main" objectType="CheckBox" fmlaLink="Data!$D$212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13" lockText="1" noThreeD="1"/>
</file>

<file path=xl/ctrlProps/ctrlProp111.xml><?xml version="1.0" encoding="utf-8"?>
<formControlPr xmlns="http://schemas.microsoft.com/office/spreadsheetml/2009/9/main" objectType="CheckBox" fmlaLink="Data!$D$214" lockText="1" noThreeD="1"/>
</file>

<file path=xl/ctrlProps/ctrlProp112.xml><?xml version="1.0" encoding="utf-8"?>
<formControlPr xmlns="http://schemas.microsoft.com/office/spreadsheetml/2009/9/main" objectType="CheckBox" fmlaLink="Data!$D$215" lockText="1" noThreeD="1"/>
</file>

<file path=xl/ctrlProps/ctrlProp113.xml><?xml version="1.0" encoding="utf-8"?>
<formControlPr xmlns="http://schemas.microsoft.com/office/spreadsheetml/2009/9/main" objectType="CheckBox" fmlaLink="Data!$D$221" lockText="1" noThreeD="1"/>
</file>

<file path=xl/ctrlProps/ctrlProp114.xml><?xml version="1.0" encoding="utf-8"?>
<formControlPr xmlns="http://schemas.microsoft.com/office/spreadsheetml/2009/9/main" objectType="CheckBox" fmlaLink="Data!$D$220" lockText="1" noThreeD="1"/>
</file>

<file path=xl/ctrlProps/ctrlProp115.xml><?xml version="1.0" encoding="utf-8"?>
<formControlPr xmlns="http://schemas.microsoft.com/office/spreadsheetml/2009/9/main" objectType="CheckBox" fmlaLink="Data!$D$224" lockText="1" noThreeD="1"/>
</file>

<file path=xl/ctrlProps/ctrlProp116.xml><?xml version="1.0" encoding="utf-8"?>
<formControlPr xmlns="http://schemas.microsoft.com/office/spreadsheetml/2009/9/main" objectType="CheckBox" fmlaLink="Data!$D$223" lockText="1" noThreeD="1"/>
</file>

<file path=xl/ctrlProps/ctrlProp117.xml><?xml version="1.0" encoding="utf-8"?>
<formControlPr xmlns="http://schemas.microsoft.com/office/spreadsheetml/2009/9/main" objectType="CheckBox" fmlaLink="Data!$D$229" lockText="1" noThreeD="1"/>
</file>

<file path=xl/ctrlProps/ctrlProp118.xml><?xml version="1.0" encoding="utf-8"?>
<formControlPr xmlns="http://schemas.microsoft.com/office/spreadsheetml/2009/9/main" objectType="CheckBox" fmlaLink="Data!$D$228" lockText="1" noThreeD="1"/>
</file>

<file path=xl/ctrlProps/ctrlProp119.xml><?xml version="1.0" encoding="utf-8"?>
<formControlPr xmlns="http://schemas.microsoft.com/office/spreadsheetml/2009/9/main" objectType="CheckBox" fmlaLink="Data!$D$232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31" lockText="1" noThreeD="1"/>
</file>

<file path=xl/ctrlProps/ctrlProp121.xml><?xml version="1.0" encoding="utf-8"?>
<formControlPr xmlns="http://schemas.microsoft.com/office/spreadsheetml/2009/9/main" objectType="CheckBox" fmlaLink="Data!$D$235" lockText="1" noThreeD="1"/>
</file>

<file path=xl/ctrlProps/ctrlProp122.xml><?xml version="1.0" encoding="utf-8"?>
<formControlPr xmlns="http://schemas.microsoft.com/office/spreadsheetml/2009/9/main" objectType="CheckBox" fmlaLink="Data!$D$234" lockText="1" noThreeD="1"/>
</file>

<file path=xl/ctrlProps/ctrlProp123.xml><?xml version="1.0" encoding="utf-8"?>
<formControlPr xmlns="http://schemas.microsoft.com/office/spreadsheetml/2009/9/main" objectType="CheckBox" fmlaLink="Data!$D$111" lockText="1" noThreeD="1"/>
</file>

<file path=xl/ctrlProps/ctrlProp124.xml><?xml version="1.0" encoding="utf-8"?>
<formControlPr xmlns="http://schemas.microsoft.com/office/spreadsheetml/2009/9/main" objectType="CheckBox" fmlaLink="Data!$D$114" lockText="1" noThreeD="1"/>
</file>

<file path=xl/ctrlProps/ctrlProp125.xml><?xml version="1.0" encoding="utf-8"?>
<formControlPr xmlns="http://schemas.microsoft.com/office/spreadsheetml/2009/9/main" objectType="CheckBox" fmlaLink="Data!$D$116" lockText="1" noThreeD="1"/>
</file>

<file path=xl/ctrlProps/ctrlProp126.xml><?xml version="1.0" encoding="utf-8"?>
<formControlPr xmlns="http://schemas.microsoft.com/office/spreadsheetml/2009/9/main" objectType="Drop" dropLines="10" dropStyle="combo" dx="16" fmlaLink="Datenquelle!$A$3" fmlaRange="Datenquelle!$B$8:$B$100" sel="1" val="0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9" lockText="1" noThreeD="1"/>
</file>

<file path=xl/ctrlProps/ctrlProp58.xml><?xml version="1.0" encoding="utf-8"?>
<formControlPr xmlns="http://schemas.microsoft.com/office/spreadsheetml/2009/9/main" objectType="CheckBox" fmlaLink="Data!$D$120" lockText="1" noThreeD="1"/>
</file>

<file path=xl/ctrlProps/ctrlProp59.xml><?xml version="1.0" encoding="utf-8"?>
<formControlPr xmlns="http://schemas.microsoft.com/office/spreadsheetml/2009/9/main" objectType="CheckBox" fmlaLink="Data!$D$123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24" lockText="1" noThreeD="1"/>
</file>

<file path=xl/ctrlProps/ctrlProp61.xml><?xml version="1.0" encoding="utf-8"?>
<formControlPr xmlns="http://schemas.microsoft.com/office/spreadsheetml/2009/9/main" objectType="CheckBox" fmlaLink="Data!$D$125" lockText="1" noThreeD="1"/>
</file>

<file path=xl/ctrlProps/ctrlProp62.xml><?xml version="1.0" encoding="utf-8"?>
<formControlPr xmlns="http://schemas.microsoft.com/office/spreadsheetml/2009/9/main" objectType="CheckBox" fmlaLink="Data!$D$126" lockText="1" noThreeD="1"/>
</file>

<file path=xl/ctrlProps/ctrlProp63.xml><?xml version="1.0" encoding="utf-8"?>
<formControlPr xmlns="http://schemas.microsoft.com/office/spreadsheetml/2009/9/main" objectType="CheckBox" fmlaLink="Data!$D$127" lockText="1" noThreeD="1"/>
</file>

<file path=xl/ctrlProps/ctrlProp64.xml><?xml version="1.0" encoding="utf-8"?>
<formControlPr xmlns="http://schemas.microsoft.com/office/spreadsheetml/2009/9/main" objectType="CheckBox" fmlaLink="Data!$D$128" lockText="1" noThreeD="1"/>
</file>

<file path=xl/ctrlProps/ctrlProp65.xml><?xml version="1.0" encoding="utf-8"?>
<formControlPr xmlns="http://schemas.microsoft.com/office/spreadsheetml/2009/9/main" objectType="CheckBox" fmlaLink="Data!$D$130" lockText="1" noThreeD="1"/>
</file>

<file path=xl/ctrlProps/ctrlProp66.xml><?xml version="1.0" encoding="utf-8"?>
<formControlPr xmlns="http://schemas.microsoft.com/office/spreadsheetml/2009/9/main" objectType="CheckBox" fmlaLink="Data!$D$131" lockText="1" noThreeD="1"/>
</file>

<file path=xl/ctrlProps/ctrlProp67.xml><?xml version="1.0" encoding="utf-8"?>
<formControlPr xmlns="http://schemas.microsoft.com/office/spreadsheetml/2009/9/main" objectType="CheckBox" fmlaLink="Data!$D$135" lockText="1" noThreeD="1"/>
</file>

<file path=xl/ctrlProps/ctrlProp68.xml><?xml version="1.0" encoding="utf-8"?>
<formControlPr xmlns="http://schemas.microsoft.com/office/spreadsheetml/2009/9/main" objectType="CheckBox" fmlaLink="Data!$D$138" lockText="1" noThreeD="1"/>
</file>

<file path=xl/ctrlProps/ctrlProp69.xml><?xml version="1.0" encoding="utf-8"?>
<formControlPr xmlns="http://schemas.microsoft.com/office/spreadsheetml/2009/9/main" objectType="CheckBox" fmlaLink="Data!$D$14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46" lockText="1" noThreeD="1"/>
</file>

<file path=xl/ctrlProps/ctrlProp71.xml><?xml version="1.0" encoding="utf-8"?>
<formControlPr xmlns="http://schemas.microsoft.com/office/spreadsheetml/2009/9/main" objectType="CheckBox" fmlaLink="Data!$D$147" lockText="1" noThreeD="1"/>
</file>

<file path=xl/ctrlProps/ctrlProp72.xml><?xml version="1.0" encoding="utf-8"?>
<formControlPr xmlns="http://schemas.microsoft.com/office/spreadsheetml/2009/9/main" objectType="CheckBox" fmlaLink="Data!$D$148" lockText="1" noThreeD="1"/>
</file>

<file path=xl/ctrlProps/ctrlProp73.xml><?xml version="1.0" encoding="utf-8"?>
<formControlPr xmlns="http://schemas.microsoft.com/office/spreadsheetml/2009/9/main" objectType="CheckBox" fmlaLink="Data!$D$149" lockText="1" noThreeD="1"/>
</file>

<file path=xl/ctrlProps/ctrlProp74.xml><?xml version="1.0" encoding="utf-8"?>
<formControlPr xmlns="http://schemas.microsoft.com/office/spreadsheetml/2009/9/main" objectType="CheckBox" fmlaLink="Data!$D$150" lockText="1" noThreeD="1"/>
</file>

<file path=xl/ctrlProps/ctrlProp75.xml><?xml version="1.0" encoding="utf-8"?>
<formControlPr xmlns="http://schemas.microsoft.com/office/spreadsheetml/2009/9/main" objectType="CheckBox" fmlaLink="Data!$D$151" lockText="1" noThreeD="1"/>
</file>

<file path=xl/ctrlProps/ctrlProp76.xml><?xml version="1.0" encoding="utf-8"?>
<formControlPr xmlns="http://schemas.microsoft.com/office/spreadsheetml/2009/9/main" objectType="CheckBox" fmlaLink="Data!$D$152" lockText="1" noThreeD="1"/>
</file>

<file path=xl/ctrlProps/ctrlProp77.xml><?xml version="1.0" encoding="utf-8"?>
<formControlPr xmlns="http://schemas.microsoft.com/office/spreadsheetml/2009/9/main" objectType="CheckBox" fmlaLink="Data!$D$153" lockText="1" noThreeD="1"/>
</file>

<file path=xl/ctrlProps/ctrlProp78.xml><?xml version="1.0" encoding="utf-8"?>
<formControlPr xmlns="http://schemas.microsoft.com/office/spreadsheetml/2009/9/main" objectType="CheckBox" fmlaLink="Data!$D$154" lockText="1" noThreeD="1"/>
</file>

<file path=xl/ctrlProps/ctrlProp79.xml><?xml version="1.0" encoding="utf-8"?>
<formControlPr xmlns="http://schemas.microsoft.com/office/spreadsheetml/2009/9/main" objectType="CheckBox" fmlaLink="Data!$D$155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6" lockText="1" noThreeD="1"/>
</file>

<file path=xl/ctrlProps/ctrlProp81.xml><?xml version="1.0" encoding="utf-8"?>
<formControlPr xmlns="http://schemas.microsoft.com/office/spreadsheetml/2009/9/main" objectType="CheckBox" fmlaLink="Data!$D$167" lockText="1" noThreeD="1"/>
</file>

<file path=xl/ctrlProps/ctrlProp82.xml><?xml version="1.0" encoding="utf-8"?>
<formControlPr xmlns="http://schemas.microsoft.com/office/spreadsheetml/2009/9/main" objectType="CheckBox" fmlaLink="Data!$D$170" lockText="1" noThreeD="1"/>
</file>

<file path=xl/ctrlProps/ctrlProp83.xml><?xml version="1.0" encoding="utf-8"?>
<formControlPr xmlns="http://schemas.microsoft.com/office/spreadsheetml/2009/9/main" objectType="CheckBox" fmlaLink="Data!$D$173" lockText="1" noThreeD="1"/>
</file>

<file path=xl/ctrlProps/ctrlProp84.xml><?xml version="1.0" encoding="utf-8"?>
<formControlPr xmlns="http://schemas.microsoft.com/office/spreadsheetml/2009/9/main" objectType="CheckBox" fmlaLink="Data!$D$160" lockText="1" noThreeD="1"/>
</file>

<file path=xl/ctrlProps/ctrlProp85.xml><?xml version="1.0" encoding="utf-8"?>
<formControlPr xmlns="http://schemas.microsoft.com/office/spreadsheetml/2009/9/main" objectType="CheckBox" fmlaLink="Data!$D$161" lockText="1" noThreeD="1"/>
</file>

<file path=xl/ctrlProps/ctrlProp86.xml><?xml version="1.0" encoding="utf-8"?>
<formControlPr xmlns="http://schemas.microsoft.com/office/spreadsheetml/2009/9/main" objectType="CheckBox" fmlaLink="Data!$D$162" lockText="1" noThreeD="1"/>
</file>

<file path=xl/ctrlProps/ctrlProp87.xml><?xml version="1.0" encoding="utf-8"?>
<formControlPr xmlns="http://schemas.microsoft.com/office/spreadsheetml/2009/9/main" objectType="CheckBox" fmlaLink="Data!$D$163" lockText="1" noThreeD="1"/>
</file>

<file path=xl/ctrlProps/ctrlProp88.xml><?xml version="1.0" encoding="utf-8"?>
<formControlPr xmlns="http://schemas.microsoft.com/office/spreadsheetml/2009/9/main" objectType="CheckBox" fmlaLink="Data!$D$164" lockText="1" noThreeD="1"/>
</file>

<file path=xl/ctrlProps/ctrlProp89.xml><?xml version="1.0" encoding="utf-8"?>
<formControlPr xmlns="http://schemas.microsoft.com/office/spreadsheetml/2009/9/main" objectType="CheckBox" fmlaLink="Data!$D$165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6" lockText="1" noThreeD="1"/>
</file>

<file path=xl/ctrlProps/ctrlProp91.xml><?xml version="1.0" encoding="utf-8"?>
<formControlPr xmlns="http://schemas.microsoft.com/office/spreadsheetml/2009/9/main" objectType="CheckBox" fmlaLink="Data!$D$176" lockText="1" noThreeD="1"/>
</file>

<file path=xl/ctrlProps/ctrlProp92.xml><?xml version="1.0" encoding="utf-8"?>
<formControlPr xmlns="http://schemas.microsoft.com/office/spreadsheetml/2009/9/main" objectType="CheckBox" fmlaLink="Data!$D$177" lockText="1" noThreeD="1"/>
</file>

<file path=xl/ctrlProps/ctrlProp93.xml><?xml version="1.0" encoding="utf-8"?>
<formControlPr xmlns="http://schemas.microsoft.com/office/spreadsheetml/2009/9/main" objectType="CheckBox" fmlaLink="Data!$D$180" lockText="1" noThreeD="1"/>
</file>

<file path=xl/ctrlProps/ctrlProp94.xml><?xml version="1.0" encoding="utf-8"?>
<formControlPr xmlns="http://schemas.microsoft.com/office/spreadsheetml/2009/9/main" objectType="CheckBox" fmlaLink="Data!$D$181" lockText="1" noThreeD="1"/>
</file>

<file path=xl/ctrlProps/ctrlProp95.xml><?xml version="1.0" encoding="utf-8"?>
<formControlPr xmlns="http://schemas.microsoft.com/office/spreadsheetml/2009/9/main" objectType="CheckBox" fmlaLink="Data!$D$182" lockText="1" noThreeD="1"/>
</file>

<file path=xl/ctrlProps/ctrlProp96.xml><?xml version="1.0" encoding="utf-8"?>
<formControlPr xmlns="http://schemas.microsoft.com/office/spreadsheetml/2009/9/main" objectType="CheckBox" fmlaLink="Data!$D$185" lockText="1" noThreeD="1"/>
</file>

<file path=xl/ctrlProps/ctrlProp97.xml><?xml version="1.0" encoding="utf-8"?>
<formControlPr xmlns="http://schemas.microsoft.com/office/spreadsheetml/2009/9/main" objectType="CheckBox" fmlaLink="Data!$D$187" lockText="1" noThreeD="1"/>
</file>

<file path=xl/ctrlProps/ctrlProp98.xml><?xml version="1.0" encoding="utf-8"?>
<formControlPr xmlns="http://schemas.microsoft.com/office/spreadsheetml/2009/9/main" objectType="CheckBox" fmlaLink="Data!$D$188" lockText="1" noThreeD="1"/>
</file>

<file path=xl/ctrlProps/ctrlProp99.xml><?xml version="1.0" encoding="utf-8"?>
<formControlPr xmlns="http://schemas.microsoft.com/office/spreadsheetml/2009/9/main" objectType="CheckBox" fmlaLink="Data!$D$18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15</xdr:col>
          <xdr:colOff>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15</xdr:col>
          <xdr:colOff>0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15</xdr:col>
          <xdr:colOff>0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15</xdr:col>
          <xdr:colOff>0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44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44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46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46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47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47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80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81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94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95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96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28</xdr:row>
          <xdr:rowOff>171450</xdr:rowOff>
        </xdr:from>
        <xdr:to>
          <xdr:col>60</xdr:col>
          <xdr:colOff>104775</xdr:colOff>
          <xdr:row>30</xdr:row>
          <xdr:rowOff>19050</xdr:rowOff>
        </xdr:to>
        <xdr:sp macro="" textlink="">
          <xdr:nvSpPr>
            <xdr:cNvPr id="6333" name="Drop Down 189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0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BJ199"/>
  <sheetViews>
    <sheetView showGridLines="0" showRowColHeaders="0" tabSelected="1" showRuler="0" topLeftCell="A4" zoomScaleNormal="100" zoomScalePageLayoutView="130" workbookViewId="0">
      <selection activeCell="AJ38" sqref="AJ38:AN38"/>
    </sheetView>
  </sheetViews>
  <sheetFormatPr defaultColWidth="9.140625" defaultRowHeight="11.25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/>
    <row r="2" spans="1:61" ht="15.95" customHeight="1">
      <c r="D2" s="8"/>
    </row>
    <row r="3" spans="1:61" ht="24" customHeight="1">
      <c r="B3" s="4" t="s">
        <v>0</v>
      </c>
    </row>
    <row r="4" spans="1:61" ht="15.95" customHeight="1">
      <c r="D4" s="8"/>
    </row>
    <row r="5" spans="1:61" ht="14.45" customHeight="1">
      <c r="C5" s="18"/>
      <c r="D5" s="19" t="s">
        <v>1</v>
      </c>
      <c r="E5" s="19"/>
      <c r="F5" s="19"/>
      <c r="G5" s="19"/>
      <c r="H5" s="19"/>
      <c r="I5" s="19"/>
      <c r="J5" s="19"/>
      <c r="K5" s="19"/>
      <c r="L5" s="19"/>
      <c r="M5" s="19"/>
      <c r="N5" s="181"/>
      <c r="O5" s="182"/>
      <c r="P5" s="182"/>
      <c r="Q5" s="182"/>
      <c r="R5" s="182"/>
      <c r="S5" s="182"/>
      <c r="T5" s="182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4"/>
      <c r="AN5" s="9"/>
      <c r="AO5" s="9"/>
      <c r="AP5" s="9"/>
      <c r="AQ5" s="9"/>
      <c r="AR5" s="9"/>
      <c r="AS5" s="9"/>
      <c r="AT5" s="9"/>
    </row>
    <row r="6" spans="1:61" ht="14.45" customHeight="1">
      <c r="C6" s="18"/>
      <c r="D6" s="19" t="s">
        <v>2</v>
      </c>
      <c r="E6" s="19"/>
      <c r="F6" s="19"/>
      <c r="G6" s="19"/>
      <c r="H6" s="19"/>
      <c r="I6" s="19"/>
      <c r="J6" s="19"/>
      <c r="K6" s="19"/>
      <c r="L6" s="19"/>
      <c r="M6" s="19"/>
      <c r="N6" s="181"/>
      <c r="O6" s="182"/>
      <c r="P6" s="182"/>
      <c r="Q6" s="182"/>
      <c r="R6" s="182"/>
      <c r="S6" s="182"/>
      <c r="T6" s="182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4"/>
      <c r="AN6" s="9"/>
      <c r="AO6" s="9"/>
      <c r="AP6" s="9"/>
      <c r="AQ6" s="9"/>
      <c r="AR6" s="9"/>
      <c r="AS6" s="9"/>
      <c r="AT6" s="9"/>
    </row>
    <row r="7" spans="1:61" ht="14.45" customHeight="1">
      <c r="C7" s="18"/>
      <c r="D7" s="19" t="s">
        <v>3</v>
      </c>
      <c r="E7" s="19"/>
      <c r="F7" s="19"/>
      <c r="G7" s="19"/>
      <c r="H7" s="19"/>
      <c r="I7" s="19"/>
      <c r="J7" s="19"/>
      <c r="K7" s="19"/>
      <c r="L7" s="19"/>
      <c r="M7" s="19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9"/>
      <c r="Y7" s="20" t="s">
        <v>4</v>
      </c>
      <c r="Z7" s="19"/>
      <c r="AA7" s="181" t="str">
        <f>IF(ISBLANK(Data!D8),"",Data!D8)</f>
        <v/>
      </c>
      <c r="AB7" s="181"/>
      <c r="AC7" s="181"/>
      <c r="AD7" s="181"/>
      <c r="AE7" s="181"/>
      <c r="AF7" s="181"/>
      <c r="AG7" s="181"/>
      <c r="AH7" s="181"/>
      <c r="AI7" s="200"/>
      <c r="AN7" s="9"/>
      <c r="AO7" s="9"/>
      <c r="AP7" s="9"/>
      <c r="AQ7" s="9"/>
      <c r="AR7" s="9"/>
      <c r="AS7" s="9"/>
      <c r="AT7" s="9"/>
    </row>
    <row r="8" spans="1:61" ht="11.1" customHeight="1">
      <c r="D8" s="8"/>
    </row>
    <row r="9" spans="1:61" ht="15">
      <c r="B9" s="5" t="s">
        <v>5</v>
      </c>
    </row>
    <row r="10" spans="1:61" ht="14.45" customHeight="1">
      <c r="C10" s="18"/>
      <c r="D10" s="21" t="s">
        <v>6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7</v>
      </c>
      <c r="AW10" s="19"/>
      <c r="AX10" s="19"/>
      <c r="AY10" s="19"/>
      <c r="AZ10" s="19"/>
      <c r="BA10" s="19"/>
      <c r="BB10" s="19" t="s">
        <v>8</v>
      </c>
      <c r="BC10" s="19"/>
      <c r="BD10" s="19"/>
      <c r="BE10" s="19" t="s">
        <v>9</v>
      </c>
      <c r="BF10" s="19"/>
      <c r="BG10" s="19"/>
      <c r="BH10" s="19" t="s">
        <v>10</v>
      </c>
      <c r="BI10" s="22"/>
    </row>
    <row r="11" spans="1:61" ht="14.45" customHeight="1">
      <c r="C11" s="18"/>
      <c r="D11" s="23" t="s">
        <v>11</v>
      </c>
      <c r="E11" s="23"/>
      <c r="F11" s="23"/>
      <c r="G11" s="2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47"/>
      <c r="AH11" s="23" t="s">
        <v>12</v>
      </c>
      <c r="AI11" s="23"/>
      <c r="AJ11" s="24"/>
      <c r="AK11" s="24"/>
      <c r="AL11" s="24"/>
      <c r="AM11" s="185" t="str">
        <f>IF(ISBLANK(Data!D13),"",Data!D13)</f>
        <v/>
      </c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206"/>
    </row>
    <row r="12" spans="1:61" ht="14.45" customHeight="1">
      <c r="C12" s="18"/>
      <c r="D12" s="23" t="s">
        <v>13</v>
      </c>
      <c r="E12" s="23"/>
      <c r="F12" s="23"/>
      <c r="G12" s="23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73" t="s">
        <v>14</v>
      </c>
      <c r="AB12" s="82"/>
      <c r="AC12" s="185"/>
      <c r="AD12" s="183"/>
      <c r="AE12" s="183"/>
      <c r="AF12" s="183"/>
      <c r="AG12" s="147"/>
      <c r="AH12" s="23" t="s">
        <v>15</v>
      </c>
      <c r="AI12" s="23"/>
      <c r="AJ12" s="24"/>
      <c r="AK12" s="185"/>
      <c r="AL12" s="185"/>
      <c r="AM12" s="185"/>
      <c r="AN12" s="207"/>
      <c r="AO12" s="74" t="s">
        <v>16</v>
      </c>
      <c r="AP12" s="24"/>
      <c r="AQ12" s="24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6"/>
    </row>
    <row r="13" spans="1:61" ht="14.45" customHeight="1">
      <c r="C13" s="18"/>
      <c r="D13" s="23" t="s">
        <v>17</v>
      </c>
      <c r="E13" s="23"/>
      <c r="F13" s="23"/>
      <c r="H13" s="185"/>
      <c r="I13" s="207"/>
      <c r="J13" s="207"/>
      <c r="K13" s="207"/>
      <c r="L13" s="207"/>
      <c r="M13" s="207"/>
      <c r="N13" s="207"/>
      <c r="O13" s="207"/>
      <c r="P13" s="207"/>
      <c r="Q13" s="207"/>
      <c r="R13" s="206"/>
      <c r="S13" s="73" t="s">
        <v>18</v>
      </c>
      <c r="T13" s="24"/>
      <c r="U13" s="24"/>
      <c r="V13" s="23"/>
      <c r="W13" s="185" t="s">
        <v>19</v>
      </c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206"/>
    </row>
    <row r="14" spans="1:61" ht="14.45" customHeight="1">
      <c r="C14" s="18"/>
      <c r="D14" s="21" t="s">
        <v>20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>
      <c r="C15" s="18"/>
      <c r="D15" s="23" t="s">
        <v>13</v>
      </c>
      <c r="E15" s="23"/>
      <c r="F15" s="23"/>
      <c r="G15" s="23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73" t="s">
        <v>14</v>
      </c>
      <c r="AB15" s="82"/>
      <c r="AC15" s="185" t="str">
        <f>IF(ISBLANK(Data!D21),"",Data!D21)</f>
        <v/>
      </c>
      <c r="AD15" s="183"/>
      <c r="AE15" s="183"/>
      <c r="AF15" s="183"/>
      <c r="AG15" s="147"/>
      <c r="AH15" s="78" t="s">
        <v>21</v>
      </c>
      <c r="AI15" s="79"/>
      <c r="AJ15" s="34"/>
      <c r="AK15" s="34"/>
      <c r="AL15" s="79"/>
      <c r="AM15" s="34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208"/>
    </row>
    <row r="16" spans="1:61" s="11" customFormat="1" ht="14.45" customHeight="1">
      <c r="A16" s="6"/>
      <c r="B16" s="6"/>
      <c r="C16" s="18"/>
      <c r="D16" s="23" t="s">
        <v>15</v>
      </c>
      <c r="E16" s="23"/>
      <c r="F16" s="23"/>
      <c r="H16" s="185" t="str">
        <f>IF(ISBLANK(Data!D22),"",Data!D22)</f>
        <v/>
      </c>
      <c r="I16" s="207"/>
      <c r="J16" s="207"/>
      <c r="K16" s="207"/>
      <c r="L16" s="206"/>
      <c r="M16" s="74" t="s">
        <v>16</v>
      </c>
      <c r="N16" s="25"/>
      <c r="O16" s="187" t="str">
        <f>IF(ISBLANK(Data!D23),"",Data!D23)</f>
        <v/>
      </c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206"/>
      <c r="AH16" s="80"/>
      <c r="AJ16" s="10" t="s">
        <v>22</v>
      </c>
      <c r="AK16" s="10"/>
      <c r="AL16" s="10"/>
      <c r="AM16" s="10"/>
      <c r="AN16" s="10"/>
      <c r="AO16" s="10" t="s">
        <v>23</v>
      </c>
      <c r="AP16" s="10"/>
      <c r="AQ16" s="10"/>
      <c r="AR16" s="10"/>
      <c r="AS16" s="10"/>
      <c r="AT16" s="10"/>
      <c r="AU16" s="10"/>
      <c r="BI16" s="81"/>
    </row>
    <row r="17" spans="1:61" ht="14.45" customHeight="1">
      <c r="C17" s="18"/>
      <c r="D17" s="23" t="s">
        <v>24</v>
      </c>
      <c r="E17" s="23"/>
      <c r="F17" s="23"/>
      <c r="G17" s="23"/>
      <c r="H17" s="23"/>
      <c r="I17" s="185" t="str">
        <f>IF(ISBLANK(Data!D25),"",Data!D25)</f>
        <v/>
      </c>
      <c r="J17" s="185"/>
      <c r="K17" s="185"/>
      <c r="L17" s="185"/>
      <c r="M17" s="185"/>
      <c r="N17" s="185"/>
      <c r="O17" s="185"/>
      <c r="P17" s="185"/>
      <c r="Q17" s="185"/>
      <c r="R17" s="206"/>
      <c r="S17" s="23" t="s">
        <v>25</v>
      </c>
      <c r="T17" s="24"/>
      <c r="U17" s="24"/>
      <c r="V17" s="23"/>
      <c r="W17" s="23"/>
      <c r="X17" s="23"/>
      <c r="Y17" s="185" t="str">
        <f>IF(ISBLANK(Data!D26),"",Data!D26)</f>
        <v/>
      </c>
      <c r="Z17" s="185"/>
      <c r="AA17" s="185"/>
      <c r="AB17" s="185"/>
      <c r="AC17" s="185"/>
      <c r="AD17" s="185"/>
      <c r="AE17" s="185"/>
      <c r="AF17" s="185"/>
      <c r="AG17" s="147"/>
      <c r="AH17" s="80"/>
      <c r="AI17" s="10"/>
      <c r="AJ17" s="10"/>
      <c r="AK17" s="202" t="str">
        <f>IF(ISBLANK(Data!D30),"",Data!D30)</f>
        <v/>
      </c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9"/>
    </row>
    <row r="18" spans="1:61" ht="14.45" customHeight="1">
      <c r="C18" s="18"/>
      <c r="D18" s="23" t="s">
        <v>26</v>
      </c>
      <c r="E18" s="23"/>
      <c r="F18" s="23"/>
      <c r="G18" s="23"/>
      <c r="H18" s="23"/>
      <c r="I18" s="185" t="str">
        <f>IF(ISBLANK(Data!D31),"",Data!D31)</f>
        <v/>
      </c>
      <c r="J18" s="185"/>
      <c r="K18" s="185"/>
      <c r="L18" s="185"/>
      <c r="M18" s="185"/>
      <c r="N18" s="185"/>
      <c r="O18" s="185"/>
      <c r="P18" s="185"/>
      <c r="Q18" s="185"/>
      <c r="R18" s="206"/>
      <c r="S18" s="23" t="s">
        <v>27</v>
      </c>
      <c r="T18" s="24"/>
      <c r="U18" s="24"/>
      <c r="V18" s="23"/>
      <c r="W18" s="23"/>
      <c r="X18" s="23"/>
      <c r="Y18" s="23"/>
      <c r="Z18" s="23"/>
      <c r="AA18" s="23"/>
      <c r="AB18" s="201" t="str">
        <f>IF(ISBLANK(Data!D32),"",Data!D32)</f>
        <v/>
      </c>
      <c r="AC18" s="201"/>
      <c r="AD18" s="201"/>
      <c r="AE18" s="201"/>
      <c r="AF18" s="201"/>
      <c r="AG18" s="23" t="s">
        <v>28</v>
      </c>
      <c r="AH18" s="74"/>
      <c r="AI18" s="23"/>
      <c r="AJ18" s="23" t="s">
        <v>22</v>
      </c>
      <c r="AK18" s="23"/>
      <c r="AL18" s="23"/>
      <c r="AM18" s="23"/>
      <c r="AN18" s="23"/>
      <c r="AO18" s="23" t="s">
        <v>23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>
      <c r="A19" s="12"/>
      <c r="B19" s="12"/>
      <c r="C19" s="27"/>
      <c r="D19" s="21" t="s">
        <v>29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7</v>
      </c>
      <c r="AW19" s="19"/>
      <c r="AX19" s="19"/>
      <c r="AY19" s="19"/>
      <c r="AZ19" s="19"/>
      <c r="BA19" s="19"/>
      <c r="BB19" s="19" t="s">
        <v>8</v>
      </c>
      <c r="BC19" s="19"/>
      <c r="BD19" s="19"/>
      <c r="BE19" s="19" t="s">
        <v>9</v>
      </c>
      <c r="BF19" s="19"/>
      <c r="BG19" s="19"/>
      <c r="BH19" s="19" t="s">
        <v>10</v>
      </c>
      <c r="BI19" s="22"/>
    </row>
    <row r="20" spans="1:61" ht="14.45" customHeight="1">
      <c r="C20" s="18"/>
      <c r="D20" s="19" t="s">
        <v>11</v>
      </c>
      <c r="E20" s="19"/>
      <c r="F20" s="19"/>
      <c r="G20" s="19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7"/>
      <c r="AH20" s="19" t="s">
        <v>12</v>
      </c>
      <c r="AI20" s="19"/>
      <c r="AJ20" s="24"/>
      <c r="AK20" s="19"/>
      <c r="AL20" s="19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206"/>
    </row>
    <row r="21" spans="1:61" ht="14.45" customHeight="1">
      <c r="C21" s="18"/>
      <c r="D21" s="19" t="s">
        <v>13</v>
      </c>
      <c r="E21" s="19"/>
      <c r="F21" s="19"/>
      <c r="G21" s="19"/>
      <c r="H21" s="185" t="str">
        <f>IF(ISBLANK(Data!D40),"",Data!D40)</f>
        <v/>
      </c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73" t="s">
        <v>14</v>
      </c>
      <c r="AB21" s="82"/>
      <c r="AC21" s="185" t="str">
        <f>IF(ISBLANK(Data!D41),"",Data!D41)</f>
        <v/>
      </c>
      <c r="AD21" s="183"/>
      <c r="AE21" s="183"/>
      <c r="AF21" s="183"/>
      <c r="AG21" s="147"/>
      <c r="AH21" s="19" t="s">
        <v>15</v>
      </c>
      <c r="AI21" s="19"/>
      <c r="AJ21" s="19"/>
      <c r="AK21" s="146" t="str">
        <f>IF(ISBLANK(Data!D42),"",Data!D42)</f>
        <v/>
      </c>
      <c r="AL21" s="146"/>
      <c r="AM21" s="146"/>
      <c r="AN21" s="207"/>
      <c r="AO21" s="28" t="s">
        <v>16</v>
      </c>
      <c r="AP21" s="24"/>
      <c r="AQ21" s="19"/>
      <c r="AR21" s="210" t="str">
        <f>IF(ISBLANK(Data!D43),"",Data!D43)</f>
        <v/>
      </c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2"/>
    </row>
    <row r="22" spans="1:61" ht="14.45" customHeight="1">
      <c r="C22" s="18"/>
      <c r="D22" s="19" t="s">
        <v>17</v>
      </c>
      <c r="E22" s="19"/>
      <c r="F22" s="19"/>
      <c r="H22" s="146" t="str">
        <f>IF(ISBLANK(Data!D44),"",Data!D44)</f>
        <v/>
      </c>
      <c r="I22" s="207"/>
      <c r="J22" s="207"/>
      <c r="K22" s="207"/>
      <c r="L22" s="207"/>
      <c r="M22" s="207"/>
      <c r="N22" s="207"/>
      <c r="O22" s="207"/>
      <c r="P22" s="207"/>
      <c r="Q22" s="207"/>
      <c r="R22" s="206"/>
      <c r="S22" s="28" t="s">
        <v>18</v>
      </c>
      <c r="T22" s="24"/>
      <c r="U22" s="24"/>
      <c r="V22" s="19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206"/>
    </row>
    <row r="23" spans="1:61" ht="14.45" customHeight="1">
      <c r="C23" s="18"/>
      <c r="D23" s="19" t="s">
        <v>30</v>
      </c>
      <c r="E23" s="19"/>
      <c r="F23" s="19"/>
      <c r="G23" s="19"/>
      <c r="H23" s="19"/>
      <c r="I23" s="19"/>
      <c r="J23" s="19"/>
      <c r="K23" s="19"/>
      <c r="L23" s="19"/>
      <c r="M23" s="146" t="str">
        <f>IF(ISBLANK(Data!D46),"",Data!D46)</f>
        <v/>
      </c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80"/>
      <c r="AH23" s="28" t="s">
        <v>31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203" t="str">
        <f>IF(ISBLANK(Data!D47),"",Data!D47)</f>
        <v/>
      </c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2"/>
    </row>
    <row r="24" spans="1:61" ht="14.45" customHeight="1">
      <c r="C24" s="32"/>
      <c r="D24" s="33" t="s">
        <v>32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>
      <c r="A25" s="12"/>
      <c r="B25" s="12"/>
      <c r="C25" s="36"/>
      <c r="D25" s="30"/>
      <c r="E25" s="30" t="s">
        <v>33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34</v>
      </c>
      <c r="S25" s="30"/>
      <c r="T25" s="30"/>
      <c r="U25" s="30"/>
      <c r="V25" s="30"/>
      <c r="W25" s="30" t="s">
        <v>35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36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37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/>
    <row r="27" spans="1:61" ht="15">
      <c r="B27" s="5" t="s">
        <v>38</v>
      </c>
    </row>
    <row r="28" spans="1:61" s="8" customFormat="1" ht="14.45" customHeight="1">
      <c r="A28" s="12"/>
      <c r="B28" s="12"/>
      <c r="C28" s="27"/>
      <c r="D28" s="19"/>
      <c r="E28" s="19"/>
      <c r="F28" s="19" t="s">
        <v>39</v>
      </c>
      <c r="G28" s="19"/>
      <c r="H28" s="19"/>
      <c r="I28" s="19"/>
      <c r="J28" s="19"/>
      <c r="K28" s="19"/>
      <c r="L28" s="19"/>
      <c r="M28" s="19"/>
      <c r="N28" s="19" t="s">
        <v>40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41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42</v>
      </c>
      <c r="BF28" s="19"/>
      <c r="BG28" s="19"/>
      <c r="BH28" s="19"/>
      <c r="BI28" s="22"/>
    </row>
    <row r="29" spans="1:61" s="8" customFormat="1" ht="14.45" customHeight="1">
      <c r="A29" s="12"/>
      <c r="B29" s="12"/>
      <c r="C29" s="27"/>
      <c r="D29" s="19" t="s">
        <v>43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46" t="str">
        <f>IF(ISBLANK(Data!D56),"",Data!D56)</f>
        <v>Wärmepumpe</v>
      </c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7"/>
      <c r="AN29" s="19" t="s">
        <v>44</v>
      </c>
      <c r="AO29" s="19"/>
      <c r="AP29" s="19"/>
      <c r="AQ29" s="19"/>
      <c r="AR29" s="19"/>
      <c r="AS29" s="19"/>
      <c r="AT29" s="19"/>
      <c r="AU29" s="146" t="str">
        <f>IF(ISBLANK(Data!D57),"",Data!D57)</f>
        <v>NIBE</v>
      </c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7"/>
    </row>
    <row r="30" spans="1:61" s="8" customFormat="1" ht="14.45" customHeight="1">
      <c r="A30" s="12"/>
      <c r="B30" s="12"/>
      <c r="C30" s="27"/>
      <c r="D30" s="19" t="s">
        <v>45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46</v>
      </c>
      <c r="Q30" s="19"/>
      <c r="R30" s="19"/>
      <c r="S30" s="19"/>
      <c r="T30" s="19"/>
      <c r="U30" s="19"/>
      <c r="V30" s="19"/>
      <c r="W30" s="19"/>
      <c r="X30" s="19" t="s">
        <v>47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48</v>
      </c>
      <c r="AO30" s="19"/>
      <c r="AP30" s="19"/>
      <c r="AQ30" s="19"/>
      <c r="AR30" s="19"/>
      <c r="AS30" s="19"/>
      <c r="AT30" s="19"/>
      <c r="AU30" s="146" t="str">
        <f>IF(ISBLANK(Data!D58),"",Data!D58)</f>
        <v/>
      </c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7"/>
    </row>
    <row r="31" spans="1:61" s="8" customFormat="1" ht="14.45" customHeight="1">
      <c r="A31" s="12"/>
      <c r="B31" s="12"/>
      <c r="C31" s="38"/>
      <c r="D31" s="44" t="s">
        <v>49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>
      <c r="A32" s="12"/>
      <c r="B32" s="12"/>
      <c r="C32" s="41"/>
      <c r="D32" s="8" t="s">
        <v>50</v>
      </c>
      <c r="N32" s="30"/>
      <c r="O32" s="30"/>
      <c r="P32" s="30" t="s">
        <v>51</v>
      </c>
      <c r="Q32" s="30"/>
      <c r="R32" s="30"/>
      <c r="S32" s="30"/>
      <c r="U32" s="30" t="s">
        <v>52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98" t="str">
        <f>IF(ISBLANK(Data!D62),"",Data!D62)</f>
        <v/>
      </c>
      <c r="AG32" s="198"/>
      <c r="AH32" s="198"/>
      <c r="AI32" s="198"/>
      <c r="AJ32" s="198"/>
      <c r="AK32" s="198"/>
      <c r="AL32" s="65" t="s">
        <v>28</v>
      </c>
      <c r="AM32" s="42"/>
      <c r="AN32" s="75" t="s">
        <v>53</v>
      </c>
      <c r="AO32" s="30"/>
      <c r="AP32" s="30"/>
      <c r="AQ32" s="30"/>
      <c r="AR32" s="30"/>
      <c r="AS32" s="30"/>
      <c r="AT32" s="30"/>
      <c r="AU32" s="30"/>
      <c r="AV32" s="30"/>
      <c r="AW32" s="198" t="str">
        <f>IF(ISBLANK(Data!D63),"",Data!D63)</f>
        <v/>
      </c>
      <c r="AX32" s="198"/>
      <c r="AY32" s="198"/>
      <c r="AZ32" s="198"/>
      <c r="BA32" s="198"/>
      <c r="BB32" s="198"/>
      <c r="BC32" s="198"/>
      <c r="BD32" s="198"/>
      <c r="BE32" s="193" t="s">
        <v>54</v>
      </c>
      <c r="BF32" s="193"/>
      <c r="BG32" s="193"/>
      <c r="BH32" s="193"/>
      <c r="BI32" s="37"/>
    </row>
    <row r="33" spans="1:61" s="8" customFormat="1" ht="14.45" customHeight="1">
      <c r="A33" s="12"/>
      <c r="B33" s="12"/>
      <c r="C33" s="41"/>
      <c r="N33" s="19"/>
      <c r="O33" s="19"/>
      <c r="P33" s="19" t="s">
        <v>55</v>
      </c>
      <c r="Q33" s="19"/>
      <c r="R33" s="19"/>
      <c r="S33" s="19"/>
      <c r="U33" s="19" t="s">
        <v>56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66" t="str">
        <f>IF(ISBLANK(Data!D65),"",Data!D65)</f>
        <v/>
      </c>
      <c r="AG33" s="166"/>
      <c r="AH33" s="166"/>
      <c r="AI33" s="166"/>
      <c r="AJ33" s="166"/>
      <c r="AK33" s="166"/>
      <c r="AL33" s="29" t="s">
        <v>28</v>
      </c>
      <c r="AM33" s="42"/>
      <c r="AN33" s="28" t="s">
        <v>57</v>
      </c>
      <c r="AO33" s="19"/>
      <c r="AP33" s="19"/>
      <c r="AQ33" s="19"/>
      <c r="AR33" s="19"/>
      <c r="AS33" s="19"/>
      <c r="AT33" s="19"/>
      <c r="AU33" s="19"/>
      <c r="AV33" s="19"/>
      <c r="AW33" s="199" t="str">
        <f>IF(ISBLANK(Data!D66),"",Data!D66)</f>
        <v/>
      </c>
      <c r="AX33" s="199"/>
      <c r="AY33" s="199"/>
      <c r="AZ33" s="199"/>
      <c r="BA33" s="199"/>
      <c r="BB33" s="199"/>
      <c r="BC33" s="199"/>
      <c r="BD33" s="199"/>
      <c r="BE33" s="197" t="s">
        <v>54</v>
      </c>
      <c r="BF33" s="197"/>
      <c r="BG33" s="197"/>
      <c r="BH33" s="197"/>
      <c r="BI33" s="22"/>
    </row>
    <row r="34" spans="1:61" s="8" customFormat="1" ht="14.25" customHeight="1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58</v>
      </c>
      <c r="Q34" s="19"/>
      <c r="R34" s="19"/>
      <c r="S34" s="19"/>
      <c r="T34" s="30"/>
      <c r="U34" s="30" t="s">
        <v>59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70" t="str">
        <f>IF(ISBLANK(Data!D68),"",Data!D68)</f>
        <v/>
      </c>
      <c r="AG34" s="170"/>
      <c r="AH34" s="170"/>
      <c r="AI34" s="170"/>
      <c r="AJ34" s="170"/>
      <c r="AK34" s="193" t="s">
        <v>60</v>
      </c>
      <c r="AL34" s="193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96" t="str">
        <f>IF(ISBLANK(Data!D69),"",Data!D69)</f>
        <v/>
      </c>
      <c r="AX34" s="196"/>
      <c r="AY34" s="196"/>
      <c r="AZ34" s="196"/>
      <c r="BA34" s="196"/>
      <c r="BB34" s="196"/>
      <c r="BC34" s="196"/>
      <c r="BD34" s="196"/>
      <c r="BE34" s="197" t="s">
        <v>54</v>
      </c>
      <c r="BF34" s="197"/>
      <c r="BG34" s="197"/>
      <c r="BH34" s="197"/>
      <c r="BI34" s="22"/>
    </row>
    <row r="35" spans="1:61" s="8" customFormat="1" ht="14.45" customHeight="1">
      <c r="A35" s="12"/>
      <c r="B35" s="12"/>
      <c r="C35" s="38"/>
      <c r="D35" s="44" t="s">
        <v>62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>
      <c r="A36" s="12"/>
      <c r="B36" s="12"/>
      <c r="C36" s="41"/>
      <c r="D36" s="8" t="s">
        <v>63</v>
      </c>
      <c r="P36" s="8" t="s">
        <v>64</v>
      </c>
      <c r="W36" s="8" t="s">
        <v>65</v>
      </c>
      <c r="AG36" s="8" t="s">
        <v>66</v>
      </c>
      <c r="AL36" s="8" t="s">
        <v>67</v>
      </c>
      <c r="AV36" s="8" t="s">
        <v>68</v>
      </c>
      <c r="BI36" s="42"/>
    </row>
    <row r="37" spans="1:61" s="8" customFormat="1" ht="11.1" customHeight="1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70</v>
      </c>
      <c r="Q38" s="19"/>
      <c r="R38" s="19"/>
      <c r="S38" s="19"/>
      <c r="T38" s="19" t="s">
        <v>42</v>
      </c>
      <c r="U38" s="19"/>
      <c r="V38" s="19"/>
      <c r="W38" s="19"/>
      <c r="X38" s="19"/>
      <c r="Y38" s="19"/>
      <c r="Z38" s="19"/>
      <c r="AA38" s="19" t="s">
        <v>71</v>
      </c>
      <c r="AB38" s="19"/>
      <c r="AC38" s="19"/>
      <c r="AD38" s="19"/>
      <c r="AE38" s="19"/>
      <c r="AF38" s="19"/>
      <c r="AG38" s="19"/>
      <c r="AH38" s="19"/>
      <c r="AI38" s="19" t="s">
        <v>72</v>
      </c>
      <c r="AJ38" s="166" t="str">
        <f>IF(ISBLANK(Data!D75),"",Data!D75)</f>
        <v/>
      </c>
      <c r="AK38" s="166"/>
      <c r="AL38" s="166"/>
      <c r="AM38" s="166"/>
      <c r="AN38" s="180"/>
      <c r="AO38" s="19" t="s">
        <v>73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>
      <c r="A39" s="12"/>
      <c r="B39" s="12"/>
      <c r="C39" s="27"/>
      <c r="D39" s="19" t="s">
        <v>74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75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76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77</v>
      </c>
      <c r="AP39" s="19"/>
      <c r="AQ39" s="19"/>
      <c r="AR39" s="19"/>
      <c r="AS39" s="19"/>
      <c r="AT39" s="19"/>
      <c r="AU39" s="19"/>
      <c r="AV39" s="19"/>
      <c r="AW39" s="19"/>
      <c r="AX39" s="19" t="s">
        <v>78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>
      <c r="A40" s="12"/>
      <c r="B40" s="12"/>
      <c r="C40" s="27"/>
      <c r="D40" s="19" t="s">
        <v>79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80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81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82</v>
      </c>
      <c r="AP40" s="19"/>
      <c r="AQ40" s="19"/>
      <c r="AR40" s="19"/>
      <c r="AS40" s="19"/>
      <c r="AT40" s="19"/>
      <c r="AU40" s="19"/>
      <c r="AV40" s="19"/>
      <c r="AW40" s="19"/>
      <c r="AX40" s="19" t="s">
        <v>83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>
      <c r="A41" s="12"/>
      <c r="B41" s="12"/>
      <c r="C41" s="27"/>
      <c r="D41" s="19" t="s">
        <v>84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85</v>
      </c>
      <c r="P41" s="19"/>
      <c r="Q41" s="19"/>
      <c r="R41" s="19"/>
      <c r="S41" s="166"/>
      <c r="T41" s="166"/>
      <c r="U41" s="166"/>
      <c r="V41" s="166"/>
      <c r="W41" s="19" t="s">
        <v>60</v>
      </c>
      <c r="X41" s="19"/>
      <c r="Y41" s="19"/>
      <c r="Z41" s="19"/>
      <c r="AA41" s="19"/>
      <c r="AB41" s="19" t="s">
        <v>86</v>
      </c>
      <c r="AC41" s="19"/>
      <c r="AD41" s="19"/>
      <c r="AE41" s="19"/>
      <c r="AF41" s="166" t="str">
        <f>IF(ISBLANK(Data!D87),"",Data!D87)</f>
        <v/>
      </c>
      <c r="AG41" s="166"/>
      <c r="AH41" s="166"/>
      <c r="AI41" s="166"/>
      <c r="AJ41" s="19" t="s">
        <v>87</v>
      </c>
      <c r="AK41" s="19"/>
      <c r="AL41" s="19" t="s">
        <v>88</v>
      </c>
      <c r="AM41" s="19"/>
      <c r="AN41" s="19"/>
      <c r="AO41" s="19"/>
      <c r="AP41" s="19"/>
      <c r="AQ41" s="19"/>
      <c r="AR41" s="19"/>
      <c r="AS41" s="166"/>
      <c r="AT41" s="166"/>
      <c r="AU41" s="166"/>
      <c r="AV41" s="166"/>
      <c r="AW41" s="166"/>
      <c r="AX41" s="19" t="s">
        <v>73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>
      <c r="A42" s="12"/>
      <c r="B42" s="12"/>
      <c r="C42" s="12"/>
    </row>
    <row r="43" spans="1:61" s="8" customFormat="1" ht="15">
      <c r="A43" s="12"/>
      <c r="B43" s="5" t="s">
        <v>89</v>
      </c>
    </row>
    <row r="44" spans="1:61" s="8" customFormat="1" ht="14.45" customHeight="1">
      <c r="A44" s="12"/>
      <c r="B44" s="12"/>
      <c r="C44" s="27"/>
      <c r="D44" s="19"/>
      <c r="E44" s="19"/>
      <c r="F44" s="19" t="s">
        <v>39</v>
      </c>
      <c r="G44" s="19"/>
      <c r="H44" s="19"/>
      <c r="I44" s="19"/>
      <c r="J44" s="19"/>
      <c r="K44" s="19"/>
      <c r="L44" s="19"/>
      <c r="M44" s="19"/>
      <c r="N44" s="19" t="s">
        <v>40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>
      <c r="A45" s="12"/>
      <c r="B45" s="12"/>
      <c r="C45" s="27"/>
      <c r="D45" s="19" t="s">
        <v>43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80"/>
      <c r="AN45" s="28" t="s">
        <v>44</v>
      </c>
      <c r="AO45" s="19"/>
      <c r="AP45" s="19"/>
      <c r="AQ45" s="19"/>
      <c r="AR45" s="19"/>
      <c r="AS45" s="19"/>
      <c r="AT45" s="19"/>
      <c r="AU45" s="146" t="str">
        <f>IF(ISBLANK(Data!D92),"",Data!D92)</f>
        <v/>
      </c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7"/>
    </row>
    <row r="46" spans="1:61" s="8" customFormat="1" ht="14.45" customHeight="1">
      <c r="A46" s="12"/>
      <c r="B46" s="12"/>
      <c r="C46" s="27"/>
      <c r="D46" s="19" t="s">
        <v>45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90</v>
      </c>
      <c r="O46" s="19"/>
      <c r="P46" s="19"/>
      <c r="Q46" s="19"/>
      <c r="R46" s="19"/>
      <c r="S46" s="19"/>
      <c r="T46" s="19"/>
      <c r="U46" s="19"/>
      <c r="V46" s="19" t="s">
        <v>91</v>
      </c>
      <c r="W46" s="19"/>
      <c r="X46" s="19"/>
      <c r="Y46" s="19"/>
      <c r="Z46" s="19"/>
      <c r="AA46" s="19"/>
      <c r="AB46" s="19"/>
      <c r="AC46" s="19"/>
      <c r="AD46" s="19" t="s">
        <v>92</v>
      </c>
      <c r="AE46" s="19"/>
      <c r="AF46" s="19"/>
      <c r="AG46" s="19"/>
      <c r="AH46" s="19"/>
      <c r="AI46" s="19"/>
      <c r="AJ46" s="19"/>
      <c r="AK46" s="19"/>
      <c r="AL46" s="194"/>
      <c r="AM46" s="195"/>
      <c r="AN46" s="28" t="s">
        <v>48</v>
      </c>
      <c r="AO46" s="19"/>
      <c r="AP46" s="19"/>
      <c r="AQ46" s="19"/>
      <c r="AR46" s="19"/>
      <c r="AS46" s="19"/>
      <c r="AT46" s="19"/>
      <c r="AU46" s="146" t="str">
        <f>IF(ISBLANK(Data!D96),"",Data!D96)</f>
        <v/>
      </c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7"/>
    </row>
    <row r="47" spans="1:61" s="8" customFormat="1" ht="14.45" customHeight="1">
      <c r="A47" s="12"/>
      <c r="B47" s="12"/>
      <c r="C47" s="27"/>
      <c r="D47" s="19" t="s">
        <v>93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70</v>
      </c>
      <c r="AI47" s="19"/>
      <c r="AJ47" s="19"/>
      <c r="AK47" s="19"/>
      <c r="AL47" s="19" t="s">
        <v>42</v>
      </c>
      <c r="AM47" s="19"/>
      <c r="AN47" s="19" t="s">
        <v>94</v>
      </c>
      <c r="AO47" s="19"/>
      <c r="AP47" s="19"/>
      <c r="AQ47" s="19"/>
      <c r="AR47" s="19"/>
      <c r="AS47" s="19"/>
      <c r="AT47" s="19"/>
      <c r="AU47" s="19"/>
      <c r="AV47" s="19" t="s">
        <v>95</v>
      </c>
      <c r="AW47" s="19"/>
      <c r="AX47" s="19"/>
      <c r="AY47" s="19"/>
      <c r="AZ47" s="19"/>
      <c r="BA47" s="19"/>
      <c r="BB47" s="19" t="s">
        <v>96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>
      <c r="A48" s="12"/>
      <c r="B48" s="12"/>
      <c r="C48" s="27"/>
      <c r="D48" s="19" t="s">
        <v>97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70</v>
      </c>
      <c r="AI48" s="19"/>
      <c r="AJ48" s="19"/>
      <c r="AK48" s="19"/>
      <c r="AL48" s="19" t="s">
        <v>42</v>
      </c>
      <c r="AM48" s="19"/>
      <c r="AN48" s="19" t="s">
        <v>98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66" t="str">
        <f>IF(ISBLANK(Data!D103),"",Data!D103)</f>
        <v/>
      </c>
      <c r="BF48" s="166"/>
      <c r="BG48" s="166"/>
      <c r="BH48" s="29" t="s">
        <v>28</v>
      </c>
      <c r="BI48" s="22"/>
    </row>
    <row r="49" spans="1:61" s="8" customFormat="1" ht="14.45" customHeight="1">
      <c r="A49" s="12"/>
      <c r="B49" s="12"/>
      <c r="C49" s="27"/>
      <c r="D49" s="19" t="s">
        <v>99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70</v>
      </c>
      <c r="AI49" s="19"/>
      <c r="AJ49" s="19"/>
      <c r="AK49" s="19"/>
      <c r="AL49" s="19" t="s">
        <v>42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>
      <c r="A50" s="12"/>
      <c r="B50" s="12"/>
      <c r="C50" s="27"/>
      <c r="D50" s="19" t="s">
        <v>100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70</v>
      </c>
      <c r="AI50" s="19"/>
      <c r="AJ50" s="19"/>
      <c r="AK50" s="19"/>
      <c r="AL50" s="19" t="s">
        <v>42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>
      <c r="A51" s="12"/>
      <c r="B51" s="12"/>
      <c r="C51" s="27"/>
      <c r="D51" s="19" t="s">
        <v>101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70</v>
      </c>
      <c r="AI51" s="19"/>
      <c r="AJ51" s="19"/>
      <c r="AK51" s="19"/>
      <c r="AL51" s="19" t="s">
        <v>42</v>
      </c>
      <c r="AM51" s="19"/>
      <c r="AN51" s="19" t="s">
        <v>102</v>
      </c>
      <c r="AO51" s="19"/>
      <c r="AP51" s="19"/>
      <c r="AQ51" s="19"/>
      <c r="AR51" s="146" t="str">
        <f>IF(ISBLANK(Data!D110),"",Data!D110)</f>
        <v/>
      </c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22"/>
    </row>
    <row r="52" spans="1:61" s="8" customFormat="1" ht="14.45" customHeight="1">
      <c r="A52" s="12"/>
      <c r="B52" s="12"/>
      <c r="C52" s="38"/>
      <c r="D52" s="44" t="s">
        <v>49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>
      <c r="A53" s="12"/>
      <c r="B53" s="12"/>
      <c r="C53" s="41"/>
      <c r="D53" s="8" t="s">
        <v>50</v>
      </c>
      <c r="N53" s="30"/>
      <c r="O53" s="30"/>
      <c r="P53" s="57" t="s">
        <v>51</v>
      </c>
      <c r="Q53" s="30"/>
      <c r="R53" s="30"/>
      <c r="U53" s="30" t="s">
        <v>59</v>
      </c>
      <c r="V53" s="30"/>
      <c r="W53" s="30"/>
      <c r="X53" s="30"/>
      <c r="Y53" s="30"/>
      <c r="Z53" s="30"/>
      <c r="AA53" s="170" t="str">
        <f>IF(ISBLANK(Data!D112),"",Data!D112)</f>
        <v/>
      </c>
      <c r="AB53" s="170"/>
      <c r="AC53" s="170"/>
      <c r="AD53" s="170"/>
      <c r="AE53" s="170"/>
      <c r="AF53" s="170"/>
      <c r="AG53" s="170"/>
      <c r="AH53" s="170"/>
      <c r="AI53" s="170"/>
      <c r="AJ53" s="170"/>
      <c r="AK53" s="193" t="s">
        <v>60</v>
      </c>
      <c r="AL53" s="193"/>
      <c r="AM53" s="30"/>
      <c r="AN53" s="75" t="s">
        <v>53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70" t="str">
        <f>IF(ISBLANK(Data!D113),"",Data!D113)</f>
        <v/>
      </c>
      <c r="BB53" s="170"/>
      <c r="BC53" s="170"/>
      <c r="BD53" s="170"/>
      <c r="BE53" s="170"/>
      <c r="BF53" s="170"/>
      <c r="BG53" s="30"/>
      <c r="BH53" s="65" t="s">
        <v>103</v>
      </c>
      <c r="BI53" s="37"/>
    </row>
    <row r="54" spans="1:61" s="8" customFormat="1" ht="14.45" customHeight="1">
      <c r="A54" s="12"/>
      <c r="B54" s="12"/>
      <c r="C54" s="41"/>
      <c r="N54" s="19"/>
      <c r="O54" s="19"/>
      <c r="P54" s="19" t="s">
        <v>55</v>
      </c>
      <c r="Q54" s="19"/>
      <c r="R54" s="19"/>
      <c r="AN54" s="28" t="s">
        <v>57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66" t="str">
        <f>IF(ISBLANK(Data!D115),"",Data!D115)</f>
        <v/>
      </c>
      <c r="BB54" s="166"/>
      <c r="BC54" s="166"/>
      <c r="BD54" s="166"/>
      <c r="BE54" s="166"/>
      <c r="BF54" s="166"/>
      <c r="BG54" s="19"/>
      <c r="BH54" s="29" t="s">
        <v>103</v>
      </c>
      <c r="BI54" s="22"/>
    </row>
    <row r="55" spans="1:61" s="8" customFormat="1" ht="14.45" customHeight="1">
      <c r="A55" s="12"/>
      <c r="B55" s="12"/>
      <c r="C55" s="41"/>
      <c r="N55" s="19"/>
      <c r="O55" s="19"/>
      <c r="P55" s="19" t="s">
        <v>58</v>
      </c>
      <c r="Q55" s="19"/>
      <c r="R55" s="19"/>
      <c r="S55" s="30"/>
      <c r="T55" s="30"/>
      <c r="U55" s="177" t="str">
        <f>IF(ISBLANK(Data!D117),"",Data!D117)</f>
        <v/>
      </c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30"/>
      <c r="AL55" s="30"/>
      <c r="AM55" s="37"/>
      <c r="AN55" s="28" t="s">
        <v>104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66" t="str">
        <f>IF(ISBLANK(Data!D118),"",Data!D118)</f>
        <v/>
      </c>
      <c r="BB55" s="166"/>
      <c r="BC55" s="166"/>
      <c r="BD55" s="166"/>
      <c r="BE55" s="166"/>
      <c r="BF55" s="166"/>
      <c r="BG55" s="19"/>
      <c r="BH55" s="29" t="s">
        <v>103</v>
      </c>
      <c r="BI55" s="22"/>
    </row>
    <row r="56" spans="1:61" s="8" customFormat="1" ht="14.45" customHeight="1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105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>
      <c r="A57" s="12"/>
      <c r="B57" s="12"/>
      <c r="C57" s="27"/>
      <c r="D57" s="8" t="s">
        <v>106</v>
      </c>
      <c r="P57" s="8" t="s">
        <v>70</v>
      </c>
      <c r="U57" s="8" t="s">
        <v>42</v>
      </c>
      <c r="AN57" s="8" t="s">
        <v>107</v>
      </c>
      <c r="AU57" s="192" t="str">
        <f>IF(ISBLANK(Data!D121),"",Data!D121)</f>
        <v/>
      </c>
      <c r="AV57" s="192"/>
      <c r="AW57" s="192"/>
      <c r="AX57" s="192"/>
      <c r="AY57" s="192"/>
      <c r="BI57" s="22"/>
    </row>
    <row r="58" spans="1:61" s="8" customFormat="1" ht="14.45" customHeight="1">
      <c r="A58" s="12"/>
      <c r="B58" s="12"/>
      <c r="C58" s="27"/>
      <c r="D58" s="19" t="s">
        <v>108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109</v>
      </c>
      <c r="AT59" s="19"/>
      <c r="AU59" s="19"/>
      <c r="AV59" s="19"/>
      <c r="AW59" s="19"/>
      <c r="AX59" s="19"/>
      <c r="AY59" s="166" t="str">
        <f>IF(ISBLANK(Data!D122),"",Data!D122)</f>
        <v/>
      </c>
      <c r="AZ59" s="166"/>
      <c r="BA59" s="166"/>
      <c r="BB59" s="166"/>
      <c r="BC59" s="166"/>
      <c r="BD59" s="166"/>
      <c r="BE59" s="166"/>
      <c r="BF59" s="166"/>
      <c r="BG59" s="19"/>
      <c r="BH59" s="29" t="s">
        <v>110</v>
      </c>
      <c r="BI59" s="22"/>
    </row>
    <row r="60" spans="1:61" s="8" customFormat="1" ht="14.45" customHeight="1">
      <c r="A60" s="12"/>
      <c r="B60" s="12"/>
      <c r="C60" s="38"/>
      <c r="D60" s="44" t="s">
        <v>111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112</v>
      </c>
      <c r="L61" s="30"/>
      <c r="M61" s="30"/>
      <c r="N61" s="30"/>
      <c r="O61" s="30"/>
      <c r="P61" s="30"/>
      <c r="Q61" s="30"/>
      <c r="R61" s="30" t="s">
        <v>113</v>
      </c>
      <c r="S61" s="30"/>
      <c r="T61" s="30"/>
      <c r="U61" s="30"/>
      <c r="V61" s="30"/>
      <c r="W61" s="30"/>
      <c r="X61" s="30" t="s">
        <v>114</v>
      </c>
      <c r="Y61" s="30"/>
      <c r="Z61" s="30"/>
      <c r="AA61" s="30"/>
      <c r="AB61" s="30"/>
      <c r="AC61" s="30" t="s">
        <v>115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116</v>
      </c>
      <c r="AO61" s="30"/>
      <c r="AP61" s="30"/>
      <c r="AQ61" s="30"/>
      <c r="AR61" s="30"/>
      <c r="AS61" s="30" t="s">
        <v>58</v>
      </c>
      <c r="AT61" s="30"/>
      <c r="AU61" s="30"/>
      <c r="AV61" s="177" t="str">
        <f>IF(ISBLANK(Data!D129),"",Data!D129)</f>
        <v/>
      </c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8"/>
    </row>
    <row r="62" spans="1:61" s="8" customFormat="1" ht="14.1" customHeight="1">
      <c r="A62" s="12"/>
      <c r="B62" s="12"/>
      <c r="C62" s="12"/>
    </row>
    <row r="63" spans="1:61" s="8" customFormat="1" ht="14.1" customHeight="1">
      <c r="A63" s="12"/>
      <c r="B63" s="12"/>
      <c r="C63" s="12"/>
    </row>
    <row r="64" spans="1:61" s="8" customFormat="1" ht="14.1" customHeight="1">
      <c r="A64" s="12"/>
      <c r="B64" s="12"/>
      <c r="C64" s="12"/>
      <c r="I64" s="8" t="s">
        <v>117</v>
      </c>
      <c r="BI64" s="13" t="s">
        <v>118</v>
      </c>
    </row>
    <row r="65" spans="1:62" ht="14.1" customHeight="1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>
      <c r="A67" s="12"/>
      <c r="B67" s="5" t="s">
        <v>119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>
      <c r="A69" s="12"/>
      <c r="B69" s="12"/>
      <c r="C69" s="27"/>
      <c r="D69" s="19" t="s">
        <v>120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3</v>
      </c>
      <c r="AL69" s="19"/>
      <c r="AM69" s="19"/>
      <c r="AN69" s="19"/>
      <c r="AO69" s="19"/>
      <c r="AP69" s="19"/>
      <c r="AQ69" s="19"/>
      <c r="AR69" s="19"/>
      <c r="AS69" s="19"/>
      <c r="AT69" s="181" t="str">
        <f>IF(ISBLANK(Data!D7),"",Data!D7)</f>
        <v/>
      </c>
      <c r="AU69" s="182"/>
      <c r="AV69" s="182"/>
      <c r="AW69" s="182"/>
      <c r="AX69" s="182"/>
      <c r="AY69" s="182"/>
      <c r="AZ69" s="182"/>
      <c r="BA69" s="19"/>
      <c r="BB69" s="20" t="s">
        <v>4</v>
      </c>
      <c r="BC69" s="19"/>
      <c r="BD69" s="181" t="str">
        <f>IF(ISBLANK(Data!D8),"",Data!D8)</f>
        <v/>
      </c>
      <c r="BE69" s="182"/>
      <c r="BF69" s="182"/>
      <c r="BG69" s="182"/>
      <c r="BH69" s="182"/>
      <c r="BI69" s="191"/>
      <c r="BJ69" s="14"/>
    </row>
    <row r="70" spans="1:62" ht="14.45" customHeight="1">
      <c r="A70" s="12"/>
      <c r="B70" s="12"/>
      <c r="C70" s="27"/>
      <c r="D70" s="19" t="s">
        <v>11</v>
      </c>
      <c r="E70" s="19"/>
      <c r="F70" s="19"/>
      <c r="G70" s="19"/>
      <c r="H70" s="146" t="str">
        <f>IF(ISBLANK(Data!D38),"",Data!D38)</f>
        <v/>
      </c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80"/>
      <c r="T70" s="207"/>
      <c r="U70" s="207"/>
      <c r="V70" s="28" t="s">
        <v>16</v>
      </c>
      <c r="W70" s="19"/>
      <c r="X70" s="146" t="str">
        <f>IF(ISBLANK(Data!D43),"",Data!D43)</f>
        <v/>
      </c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207"/>
      <c r="AJ70" s="207"/>
      <c r="AK70" s="28" t="s">
        <v>121</v>
      </c>
      <c r="AL70" s="19"/>
      <c r="AM70" s="19"/>
      <c r="AN70" s="19"/>
      <c r="AO70" s="19"/>
      <c r="AP70" s="24"/>
      <c r="AQ70" s="24"/>
      <c r="AR70" s="24"/>
      <c r="AS70" s="24"/>
      <c r="AT70" s="181" t="str">
        <f>IF(ISBLANK(Data!D6),"",Data!D6)</f>
        <v/>
      </c>
      <c r="AU70" s="182"/>
      <c r="AV70" s="182"/>
      <c r="AW70" s="182"/>
      <c r="AX70" s="182"/>
      <c r="AY70" s="182"/>
      <c r="AZ70" s="183"/>
      <c r="BA70" s="183"/>
      <c r="BB70" s="183"/>
      <c r="BC70" s="183"/>
      <c r="BD70" s="183"/>
      <c r="BE70" s="183"/>
      <c r="BF70" s="183"/>
      <c r="BG70" s="183"/>
      <c r="BH70" s="183"/>
      <c r="BI70" s="184"/>
      <c r="BJ70" s="14"/>
    </row>
    <row r="71" spans="1:62" ht="14.45" customHeight="1">
      <c r="A71" s="12"/>
      <c r="B71" s="12"/>
      <c r="C71" s="27"/>
      <c r="D71" s="19" t="s">
        <v>20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1</v>
      </c>
      <c r="AL71" s="19"/>
      <c r="AM71" s="19"/>
      <c r="AN71" s="19"/>
      <c r="AO71" s="19"/>
      <c r="AP71" s="19"/>
      <c r="AQ71" s="19"/>
      <c r="AR71" s="19"/>
      <c r="AS71" s="19"/>
      <c r="AT71" s="181" t="str">
        <f>IF(ISBLANK(Data!D5),"",Data!D5)</f>
        <v/>
      </c>
      <c r="AU71" s="182"/>
      <c r="AV71" s="182"/>
      <c r="AW71" s="182"/>
      <c r="AX71" s="182"/>
      <c r="AY71" s="182"/>
      <c r="AZ71" s="183"/>
      <c r="BA71" s="183"/>
      <c r="BB71" s="183"/>
      <c r="BC71" s="183"/>
      <c r="BD71" s="183"/>
      <c r="BE71" s="183"/>
      <c r="BF71" s="183"/>
      <c r="BG71" s="183"/>
      <c r="BH71" s="183"/>
      <c r="BI71" s="184"/>
      <c r="BJ71" s="14"/>
    </row>
    <row r="72" spans="1:62" ht="14.45" customHeight="1">
      <c r="A72" s="12"/>
      <c r="B72" s="12"/>
      <c r="C72" s="27"/>
      <c r="D72" s="19" t="s">
        <v>13</v>
      </c>
      <c r="E72" s="19"/>
      <c r="F72" s="19"/>
      <c r="G72" s="19"/>
      <c r="H72" s="146" t="str">
        <f>IF(ISBLANK(Data!D20),"",Data!D20)</f>
        <v/>
      </c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80"/>
      <c r="T72" s="180"/>
      <c r="U72" s="180"/>
      <c r="V72" s="180"/>
      <c r="W72" s="180"/>
      <c r="X72" s="28" t="s">
        <v>14</v>
      </c>
      <c r="Y72" s="19"/>
      <c r="Z72" s="146" t="str">
        <f>IF(ISBLANK(Data!D21),"",Data!D21)</f>
        <v/>
      </c>
      <c r="AA72" s="146"/>
      <c r="AB72" s="146"/>
      <c r="AC72" s="146"/>
      <c r="AD72" s="165" t="s">
        <v>15</v>
      </c>
      <c r="AE72" s="213"/>
      <c r="AF72" s="213"/>
      <c r="AG72" s="146" t="str">
        <f>IF(ISBLANK(Data!D22),"",Data!D22)</f>
        <v/>
      </c>
      <c r="AH72" s="207"/>
      <c r="AI72" s="207"/>
      <c r="AJ72" s="207"/>
      <c r="AK72" s="28" t="s">
        <v>16</v>
      </c>
      <c r="AL72" s="19"/>
      <c r="AM72" s="146" t="str">
        <f>IF(ISBLANK(Data!D23),"",Data!D23)</f>
        <v/>
      </c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  <c r="BI72" s="147"/>
      <c r="BJ72" s="14"/>
    </row>
    <row r="73" spans="1:62" ht="11.1" customHeight="1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>
      <c r="A75" s="15"/>
      <c r="B75" s="15"/>
      <c r="C75" s="48"/>
      <c r="D75" s="49"/>
      <c r="E75" s="24"/>
      <c r="F75" s="49" t="s">
        <v>39</v>
      </c>
      <c r="G75" s="49"/>
      <c r="H75" s="49"/>
      <c r="I75" s="49"/>
      <c r="J75" s="49"/>
      <c r="K75" s="49"/>
      <c r="L75" s="49"/>
      <c r="M75" s="24"/>
      <c r="N75" s="49" t="s">
        <v>40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44</v>
      </c>
      <c r="AM76" s="49"/>
      <c r="AN76" s="49"/>
      <c r="AO76" s="49"/>
      <c r="AP76" s="49"/>
      <c r="AQ76" s="49"/>
      <c r="AR76" s="49"/>
      <c r="AS76" s="146" t="str">
        <f>IF(ISBLANK(Data!D133),"",Data!D133)</f>
        <v/>
      </c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84"/>
      <c r="BJ76" s="14"/>
    </row>
    <row r="77" spans="1:62" ht="14.45" customHeight="1">
      <c r="A77" s="15"/>
      <c r="B77" s="15"/>
      <c r="C77" s="56"/>
      <c r="D77" s="177" t="str">
        <f>IF(ISBLANK(Data!D132),"",Data!D132)</f>
        <v/>
      </c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57"/>
      <c r="AJ77" s="57"/>
      <c r="AK77" s="57"/>
      <c r="AL77" s="59" t="s">
        <v>48</v>
      </c>
      <c r="AM77" s="49"/>
      <c r="AN77" s="49"/>
      <c r="AO77" s="49"/>
      <c r="AP77" s="49"/>
      <c r="AQ77" s="49"/>
      <c r="AR77" s="49"/>
      <c r="AS77" s="146" t="str">
        <f>IF(ISBLANK(Data!D134),"",Data!D134)</f>
        <v/>
      </c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84"/>
      <c r="BJ77" s="14"/>
    </row>
    <row r="78" spans="1:62" ht="14.45" customHeight="1">
      <c r="A78" s="15"/>
      <c r="B78" s="15"/>
      <c r="C78" s="51" t="s">
        <v>49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>
      <c r="A79" s="15"/>
      <c r="B79" s="15"/>
      <c r="C79" s="54" t="s">
        <v>50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51</v>
      </c>
      <c r="Q79" s="57"/>
      <c r="R79" s="57"/>
      <c r="S79" s="14"/>
      <c r="T79" s="14"/>
      <c r="U79" s="57" t="s">
        <v>52</v>
      </c>
      <c r="V79" s="57"/>
      <c r="W79" s="57"/>
      <c r="X79" s="57"/>
      <c r="Y79" s="57"/>
      <c r="Z79" s="57"/>
      <c r="AA79" s="57"/>
      <c r="AB79" s="170" t="str">
        <f>IF(ISBLANK(Data!D136),"",Data!D136)</f>
        <v/>
      </c>
      <c r="AC79" s="170"/>
      <c r="AD79" s="170"/>
      <c r="AE79" s="170"/>
      <c r="AF79" s="170"/>
      <c r="AG79" s="170"/>
      <c r="AH79" s="170"/>
      <c r="AI79" s="170"/>
      <c r="AJ79" s="65" t="s">
        <v>28</v>
      </c>
      <c r="AK79" s="14"/>
      <c r="AL79" s="63" t="s">
        <v>53</v>
      </c>
      <c r="AM79" s="57"/>
      <c r="AN79" s="57"/>
      <c r="AO79" s="57"/>
      <c r="AP79" s="57"/>
      <c r="AQ79" s="57"/>
      <c r="AR79" s="57"/>
      <c r="AS79" s="57"/>
      <c r="AT79" s="170" t="str">
        <f>IF(ISBLANK(Data!D137),"",Data!D137)</f>
        <v/>
      </c>
      <c r="AU79" s="170"/>
      <c r="AV79" s="170"/>
      <c r="AW79" s="170"/>
      <c r="AX79" s="170"/>
      <c r="AY79" s="170"/>
      <c r="AZ79" s="170"/>
      <c r="BA79" s="170"/>
      <c r="BB79" s="170"/>
      <c r="BC79" s="170"/>
      <c r="BD79" s="170"/>
      <c r="BE79" s="170"/>
      <c r="BF79" s="170"/>
      <c r="BG79" s="57"/>
      <c r="BH79" s="65" t="s">
        <v>103</v>
      </c>
      <c r="BI79" s="60"/>
      <c r="BJ79" s="14"/>
    </row>
    <row r="80" spans="1:62" ht="14.45" customHeight="1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55</v>
      </c>
      <c r="Q80" s="49"/>
      <c r="R80" s="49"/>
      <c r="S80" s="14"/>
      <c r="T80" s="14"/>
      <c r="U80" s="49" t="s">
        <v>56</v>
      </c>
      <c r="V80" s="49"/>
      <c r="W80" s="49"/>
      <c r="X80" s="49"/>
      <c r="Y80" s="49"/>
      <c r="Z80" s="49"/>
      <c r="AA80" s="49"/>
      <c r="AB80" s="49"/>
      <c r="AC80" s="49"/>
      <c r="AD80" s="49"/>
      <c r="AE80" s="166" t="str">
        <f>IF(ISBLANK(Data!D139),"",Data!D139)</f>
        <v/>
      </c>
      <c r="AF80" s="166"/>
      <c r="AG80" s="166"/>
      <c r="AH80" s="166"/>
      <c r="AI80" s="166"/>
      <c r="AJ80" s="29" t="s">
        <v>28</v>
      </c>
      <c r="AK80" s="14"/>
      <c r="AL80" s="59" t="s">
        <v>57</v>
      </c>
      <c r="AM80" s="49"/>
      <c r="AN80" s="49"/>
      <c r="AO80" s="49"/>
      <c r="AP80" s="49"/>
      <c r="AQ80" s="49"/>
      <c r="AR80" s="49"/>
      <c r="AS80" s="49"/>
      <c r="AT80" s="166" t="str">
        <f>IF(ISBLANK(Data!D140),"",Data!D140)</f>
        <v/>
      </c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76"/>
      <c r="BH80" s="29" t="s">
        <v>103</v>
      </c>
      <c r="BI80" s="50"/>
      <c r="BJ80" s="17"/>
    </row>
    <row r="81" spans="1:62" ht="14.45" customHeight="1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58</v>
      </c>
      <c r="Q81" s="49"/>
      <c r="R81" s="49"/>
      <c r="S81" s="14"/>
      <c r="T81" s="14"/>
      <c r="U81" s="49" t="s">
        <v>59</v>
      </c>
      <c r="V81" s="49"/>
      <c r="W81" s="49"/>
      <c r="X81" s="49"/>
      <c r="Y81" s="49"/>
      <c r="Z81" s="49"/>
      <c r="AA81" s="49"/>
      <c r="AB81" s="166" t="str">
        <f>IF(ISBLANK(Data!D142),"",Data!D142)</f>
        <v/>
      </c>
      <c r="AC81" s="166"/>
      <c r="AD81" s="166"/>
      <c r="AE81" s="166"/>
      <c r="AF81" s="166"/>
      <c r="AG81" s="166"/>
      <c r="AH81" s="166"/>
      <c r="AI81" s="49"/>
      <c r="AJ81" s="29" t="s">
        <v>60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66" t="str">
        <f>IF(ISBLANK(Data!D143),"",Data!D143)</f>
        <v/>
      </c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49"/>
      <c r="BH81" s="29" t="s">
        <v>103</v>
      </c>
      <c r="BI81" s="50"/>
      <c r="BJ81" s="14"/>
    </row>
    <row r="82" spans="1:62" ht="14.45" customHeight="1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70" t="str">
        <f>IF(ISBLANK(Data!D144),"",Data!D144)</f>
        <v/>
      </c>
      <c r="AD82" s="170"/>
      <c r="AE82" s="170"/>
      <c r="AF82" s="170"/>
      <c r="AG82" s="170"/>
      <c r="AH82" s="170"/>
      <c r="AI82" s="57"/>
      <c r="AJ82" s="57"/>
      <c r="AK82" s="57"/>
      <c r="AL82" s="59" t="s">
        <v>107</v>
      </c>
      <c r="AM82" s="49"/>
      <c r="AN82" s="49"/>
      <c r="AO82" s="49"/>
      <c r="AP82" s="49"/>
      <c r="AQ82" s="49"/>
      <c r="AR82" s="49"/>
      <c r="AS82" s="49"/>
      <c r="AT82" s="166" t="str">
        <f>IF(ISBLANK(Data!D145),"",Data!D145)</f>
        <v/>
      </c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49"/>
      <c r="BH82" s="49"/>
      <c r="BI82" s="50"/>
      <c r="BJ82" s="14"/>
    </row>
    <row r="83" spans="1:62" ht="14.45" customHeight="1">
      <c r="A83" s="15"/>
      <c r="B83" s="15"/>
      <c r="C83" s="51" t="s">
        <v>62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64</v>
      </c>
      <c r="M84" s="57"/>
      <c r="N84" s="64"/>
      <c r="O84" s="64"/>
      <c r="P84" s="64"/>
      <c r="Q84" s="57"/>
      <c r="R84" s="57"/>
      <c r="S84" s="57"/>
      <c r="T84" s="57" t="s">
        <v>65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66</v>
      </c>
      <c r="AF84" s="64"/>
      <c r="AG84" s="57"/>
      <c r="AH84" s="57"/>
      <c r="AI84" s="57"/>
      <c r="AJ84" s="57" t="s">
        <v>68</v>
      </c>
      <c r="AK84" s="64"/>
      <c r="AL84" s="57"/>
      <c r="AM84" s="57"/>
      <c r="AN84" s="57"/>
      <c r="AO84" s="57"/>
      <c r="AP84" s="57"/>
      <c r="AQ84" s="57" t="s">
        <v>67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39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>
      <c r="A88" s="15"/>
      <c r="B88" s="16" t="s">
        <v>36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>
      <c r="A89" s="15"/>
      <c r="B89" s="15"/>
      <c r="C89" s="48"/>
      <c r="D89" s="49"/>
      <c r="E89" s="24"/>
      <c r="F89" s="49" t="s">
        <v>39</v>
      </c>
      <c r="G89" s="49"/>
      <c r="H89" s="49"/>
      <c r="I89" s="49"/>
      <c r="J89" s="49"/>
      <c r="K89" s="49"/>
      <c r="L89" s="49"/>
      <c r="M89" s="24"/>
      <c r="N89" s="49" t="s">
        <v>40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146" t="str">
        <f>IF(ISBLANK(Data!D157),"",Data!D157)</f>
        <v/>
      </c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83"/>
      <c r="AK90" s="183"/>
      <c r="AL90" s="59" t="s">
        <v>44</v>
      </c>
      <c r="AM90" s="49"/>
      <c r="AN90" s="49"/>
      <c r="AO90" s="49"/>
      <c r="AP90" s="49"/>
      <c r="AQ90" s="49"/>
      <c r="AR90" s="49"/>
      <c r="AS90" s="146" t="str">
        <f>IF(ISBLANK(Data!D158),"",Data!D158)</f>
        <v/>
      </c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84"/>
      <c r="BJ90" s="14"/>
    </row>
    <row r="91" spans="1:62" ht="14.45" customHeight="1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90</v>
      </c>
      <c r="O91" s="57"/>
      <c r="P91" s="57"/>
      <c r="Q91" s="57"/>
      <c r="R91" s="57"/>
      <c r="S91" s="57"/>
      <c r="T91" s="57"/>
      <c r="U91" s="57"/>
      <c r="V91" s="57" t="s">
        <v>91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48</v>
      </c>
      <c r="AM91" s="49"/>
      <c r="AN91" s="49"/>
      <c r="AO91" s="49"/>
      <c r="AP91" s="49"/>
      <c r="AQ91" s="49"/>
      <c r="AR91" s="49"/>
      <c r="AS91" s="146" t="str">
        <f>IF(ISBLANK(Data!D159),"",Data!D159)</f>
        <v/>
      </c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84"/>
      <c r="BJ91" s="14"/>
    </row>
    <row r="92" spans="1:62" ht="14.45" customHeight="1">
      <c r="A92" s="15"/>
      <c r="B92" s="15"/>
      <c r="C92" s="59" t="s">
        <v>99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70</v>
      </c>
      <c r="Z92" s="49"/>
      <c r="AA92" s="49"/>
      <c r="AB92" s="24"/>
      <c r="AC92" s="49"/>
      <c r="AD92" s="49" t="s">
        <v>42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70</v>
      </c>
      <c r="BD92" s="49"/>
      <c r="BE92" s="49"/>
      <c r="BF92" s="49"/>
      <c r="BG92" s="49" t="s">
        <v>42</v>
      </c>
      <c r="BH92" s="49"/>
      <c r="BI92" s="50"/>
      <c r="BJ92" s="14"/>
    </row>
    <row r="93" spans="1:62" ht="14.45" customHeight="1">
      <c r="A93" s="15"/>
      <c r="B93" s="15"/>
      <c r="C93" s="51" t="s">
        <v>49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>
      <c r="A94" s="15"/>
      <c r="B94" s="15"/>
      <c r="C94" s="54" t="s">
        <v>50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51</v>
      </c>
      <c r="Q94" s="57"/>
      <c r="R94" s="57"/>
      <c r="S94" s="14"/>
      <c r="T94" s="14"/>
      <c r="U94" s="57" t="s">
        <v>52</v>
      </c>
      <c r="V94" s="57"/>
      <c r="W94" s="57"/>
      <c r="X94" s="57"/>
      <c r="Y94" s="57"/>
      <c r="Z94" s="57"/>
      <c r="AA94" s="57"/>
      <c r="AB94" s="170" t="str">
        <f>IF(ISBLANK(Data!D168),"",Data!D168)</f>
        <v/>
      </c>
      <c r="AC94" s="170"/>
      <c r="AD94" s="170"/>
      <c r="AE94" s="170"/>
      <c r="AF94" s="170"/>
      <c r="AG94" s="170"/>
      <c r="AH94" s="170"/>
      <c r="AI94" s="170"/>
      <c r="AJ94" s="65" t="s">
        <v>28</v>
      </c>
      <c r="AK94" s="14"/>
      <c r="AL94" s="63" t="s">
        <v>53</v>
      </c>
      <c r="AM94" s="57"/>
      <c r="AN94" s="57"/>
      <c r="AO94" s="57"/>
      <c r="AP94" s="57"/>
      <c r="AQ94" s="57"/>
      <c r="AR94" s="57"/>
      <c r="AS94" s="57"/>
      <c r="AT94" s="170" t="str">
        <f>IF(ISBLANK(Data!D169),"",Data!D169)</f>
        <v/>
      </c>
      <c r="AU94" s="170"/>
      <c r="AV94" s="170"/>
      <c r="AW94" s="170"/>
      <c r="AX94" s="170"/>
      <c r="AY94" s="170"/>
      <c r="AZ94" s="170"/>
      <c r="BA94" s="170"/>
      <c r="BB94" s="170"/>
      <c r="BC94" s="170"/>
      <c r="BD94" s="170"/>
      <c r="BE94" s="170"/>
      <c r="BF94" s="170"/>
      <c r="BG94" s="57"/>
      <c r="BH94" s="65" t="s">
        <v>103</v>
      </c>
      <c r="BI94" s="60"/>
      <c r="BJ94" s="14"/>
    </row>
    <row r="95" spans="1:62" ht="14.45" customHeight="1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55</v>
      </c>
      <c r="Q95" s="49"/>
      <c r="R95" s="49"/>
      <c r="S95" s="14"/>
      <c r="T95" s="14"/>
      <c r="U95" s="49" t="s">
        <v>59</v>
      </c>
      <c r="V95" s="49"/>
      <c r="W95" s="49"/>
      <c r="X95" s="49"/>
      <c r="Y95" s="49"/>
      <c r="Z95" s="49"/>
      <c r="AA95" s="49"/>
      <c r="AB95" s="166" t="str">
        <f>IF(ISBLANK(Data!D171),"",Data!D171)</f>
        <v/>
      </c>
      <c r="AC95" s="166"/>
      <c r="AD95" s="166"/>
      <c r="AE95" s="166"/>
      <c r="AF95" s="166"/>
      <c r="AG95" s="166"/>
      <c r="AH95" s="166"/>
      <c r="AI95" s="49"/>
      <c r="AJ95" s="29" t="s">
        <v>60</v>
      </c>
      <c r="AK95" s="14"/>
      <c r="AL95" s="59" t="s">
        <v>57</v>
      </c>
      <c r="AM95" s="49"/>
      <c r="AN95" s="49"/>
      <c r="AO95" s="49"/>
      <c r="AP95" s="49"/>
      <c r="AQ95" s="49"/>
      <c r="AR95" s="49"/>
      <c r="AS95" s="49"/>
      <c r="AT95" s="166" t="str">
        <f>IF(ISBLANK(Data!D172),"",Data!D172)</f>
        <v/>
      </c>
      <c r="AU95" s="166"/>
      <c r="AV95" s="166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49"/>
      <c r="BH95" s="29" t="s">
        <v>103</v>
      </c>
      <c r="BI95" s="50"/>
      <c r="BJ95" s="14"/>
    </row>
    <row r="96" spans="1:62" ht="14.45" customHeight="1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66" t="str">
        <f>IF(ISBLANK(Data!D174),"",Data!D174)</f>
        <v/>
      </c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49"/>
      <c r="BH96" s="29" t="s">
        <v>103</v>
      </c>
      <c r="BI96" s="50"/>
      <c r="BJ96" s="14"/>
    </row>
    <row r="97" spans="1:62" ht="14.45" customHeight="1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107</v>
      </c>
      <c r="AM97" s="49"/>
      <c r="AN97" s="49"/>
      <c r="AO97" s="49"/>
      <c r="AP97" s="49"/>
      <c r="AQ97" s="49"/>
      <c r="AR97" s="49"/>
      <c r="AS97" s="49"/>
      <c r="AT97" s="166" t="str">
        <f>IF(ISBLANK(Data!D175),"",Data!D175)</f>
        <v/>
      </c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49"/>
      <c r="BH97" s="49"/>
      <c r="BI97" s="50"/>
      <c r="BJ97" s="14"/>
    </row>
    <row r="98" spans="1:62" ht="14.45" customHeight="1">
      <c r="A98" s="15"/>
      <c r="B98" s="15"/>
      <c r="C98" s="51" t="s">
        <v>62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>
        <v>4</v>
      </c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66" t="str">
        <f>IF(ISBLANK(Data!D178),"",Data!D178)</f>
        <v/>
      </c>
      <c r="S100" s="166"/>
      <c r="T100" s="166"/>
      <c r="U100" s="166"/>
      <c r="V100" s="166"/>
      <c r="W100" s="166"/>
      <c r="X100" s="166"/>
      <c r="Y100" s="166"/>
      <c r="Z100" s="49" t="s">
        <v>73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66" t="str">
        <f>IF(ISBLANK(Data!D179),"",Data!D179)</f>
        <v/>
      </c>
      <c r="S101" s="166"/>
      <c r="T101" s="166"/>
      <c r="U101" s="166"/>
      <c r="V101" s="166"/>
      <c r="W101" s="166"/>
      <c r="X101" s="166"/>
      <c r="Y101" s="166"/>
      <c r="Z101" s="49" t="s">
        <v>138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>
      <c r="A102" s="15"/>
      <c r="B102" s="15"/>
      <c r="C102" s="54" t="s">
        <v>139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140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141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142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143</v>
      </c>
      <c r="AL104" s="49"/>
      <c r="AM104" s="49"/>
      <c r="AN104" s="49"/>
      <c r="AO104" s="49"/>
      <c r="AP104" s="49" t="s">
        <v>144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101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145</v>
      </c>
      <c r="AP105" s="49"/>
      <c r="AQ105" s="49"/>
      <c r="AR105" s="49"/>
      <c r="AS105" s="146" t="str">
        <f>IF(ISBLANK(Data!D186),"",Data!D186)</f>
        <v/>
      </c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  <c r="BH105" s="146"/>
      <c r="BI105" s="50"/>
      <c r="BJ105" s="14"/>
    </row>
    <row r="106" spans="1:62" ht="14.45" customHeight="1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146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147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>
      <c r="A109" s="15"/>
      <c r="B109" s="16" t="s">
        <v>148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>
      <c r="A110" s="15"/>
      <c r="B110" s="15"/>
      <c r="C110" s="48"/>
      <c r="D110" s="49"/>
      <c r="E110" s="24"/>
      <c r="F110" s="49" t="s">
        <v>39</v>
      </c>
      <c r="G110" s="49"/>
      <c r="H110" s="49"/>
      <c r="I110" s="49"/>
      <c r="J110" s="49"/>
      <c r="K110" s="49"/>
      <c r="L110" s="49"/>
      <c r="M110" s="24"/>
      <c r="N110" s="49" t="s">
        <v>40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89" t="str">
        <f>IF(ISBLANK(Data!D191),"",Data!D191)</f>
        <v/>
      </c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  <c r="AG111" s="189"/>
      <c r="AH111" s="189"/>
      <c r="AI111" s="189"/>
      <c r="AJ111" s="190"/>
      <c r="AK111" s="190"/>
      <c r="AL111" s="58" t="s">
        <v>44</v>
      </c>
      <c r="AM111" s="14"/>
      <c r="AN111" s="14"/>
      <c r="AO111" s="14"/>
      <c r="AP111" s="14"/>
      <c r="AQ111" s="14"/>
      <c r="AR111" s="14"/>
      <c r="AS111" s="146" t="str">
        <f>IF(ISBLANK(Data!D192),"",Data!D192)</f>
        <v/>
      </c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  <c r="BI111" s="184"/>
      <c r="BJ111" s="14"/>
    </row>
    <row r="112" spans="1:62" ht="14.45" customHeight="1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149</v>
      </c>
      <c r="Q112" s="49"/>
      <c r="R112" s="49"/>
      <c r="S112" s="49"/>
      <c r="T112" s="49"/>
      <c r="U112" s="49"/>
      <c r="V112" s="49"/>
      <c r="W112" s="49"/>
      <c r="X112" s="24"/>
      <c r="Y112" s="49" t="s">
        <v>150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48</v>
      </c>
      <c r="AM112" s="49"/>
      <c r="AN112" s="49"/>
      <c r="AO112" s="49"/>
      <c r="AP112" s="49"/>
      <c r="AQ112" s="49"/>
      <c r="AR112" s="49"/>
      <c r="AS112" s="146" t="str">
        <f>IF(ISBLANK(Data!D193),"",Data!D193)</f>
        <v/>
      </c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  <c r="BD112" s="146"/>
      <c r="BE112" s="146"/>
      <c r="BF112" s="146"/>
      <c r="BG112" s="146"/>
      <c r="BH112" s="146"/>
      <c r="BI112" s="184"/>
      <c r="BJ112" s="14"/>
    </row>
    <row r="113" spans="1:62" ht="14.45" customHeight="1">
      <c r="A113" s="15"/>
      <c r="B113" s="15"/>
      <c r="C113" s="51" t="s">
        <v>49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>
      <c r="A114" s="15"/>
      <c r="B114" s="15"/>
      <c r="C114" s="54" t="s">
        <v>50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51</v>
      </c>
      <c r="Q114" s="57"/>
      <c r="R114" s="57"/>
      <c r="S114" s="14"/>
      <c r="T114" s="14"/>
      <c r="U114" s="57" t="s">
        <v>52</v>
      </c>
      <c r="V114" s="57"/>
      <c r="W114" s="57"/>
      <c r="X114" s="57"/>
      <c r="Y114" s="57"/>
      <c r="Z114" s="57"/>
      <c r="AA114" s="57"/>
      <c r="AB114" s="170" t="str">
        <f>IF(ISBLANK(Data!D197),"",Data!D197)</f>
        <v/>
      </c>
      <c r="AC114" s="170"/>
      <c r="AD114" s="170"/>
      <c r="AE114" s="170"/>
      <c r="AF114" s="170"/>
      <c r="AG114" s="170"/>
      <c r="AH114" s="170"/>
      <c r="AI114" s="57"/>
      <c r="AJ114" s="65" t="s">
        <v>28</v>
      </c>
      <c r="AK114" s="14"/>
      <c r="AL114" s="63" t="s">
        <v>53</v>
      </c>
      <c r="AM114" s="57"/>
      <c r="AN114" s="57"/>
      <c r="AO114" s="57"/>
      <c r="AP114" s="57"/>
      <c r="AQ114" s="57"/>
      <c r="AR114" s="57"/>
      <c r="AS114" s="57"/>
      <c r="AT114" s="170" t="str">
        <f>IF(ISBLANK(Data!D198),"",Data!D198)</f>
        <v/>
      </c>
      <c r="AU114" s="170"/>
      <c r="AV114" s="170"/>
      <c r="AW114" s="170"/>
      <c r="AX114" s="170"/>
      <c r="AY114" s="170"/>
      <c r="AZ114" s="170"/>
      <c r="BA114" s="170"/>
      <c r="BB114" s="170"/>
      <c r="BC114" s="170"/>
      <c r="BD114" s="170"/>
      <c r="BE114" s="170"/>
      <c r="BF114" s="170"/>
      <c r="BG114" s="57"/>
      <c r="BH114" s="65" t="s">
        <v>103</v>
      </c>
      <c r="BI114" s="60"/>
      <c r="BJ114" s="14"/>
    </row>
    <row r="115" spans="1:62" ht="14.45" customHeight="1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55</v>
      </c>
      <c r="Q115" s="49"/>
      <c r="R115" s="49"/>
      <c r="S115" s="14"/>
      <c r="T115" s="14"/>
      <c r="U115" s="49" t="s">
        <v>59</v>
      </c>
      <c r="V115" s="49"/>
      <c r="W115" s="49"/>
      <c r="X115" s="49"/>
      <c r="Y115" s="49"/>
      <c r="Z115" s="49"/>
      <c r="AA115" s="49"/>
      <c r="AB115" s="166" t="str">
        <f>IF(ISBLANK(Data!D200),"",Data!D200)</f>
        <v/>
      </c>
      <c r="AC115" s="166"/>
      <c r="AD115" s="166"/>
      <c r="AE115" s="166"/>
      <c r="AF115" s="166"/>
      <c r="AG115" s="166"/>
      <c r="AH115" s="166"/>
      <c r="AI115" s="49"/>
      <c r="AJ115" s="29" t="s">
        <v>60</v>
      </c>
      <c r="AK115" s="14"/>
      <c r="AL115" s="59" t="s">
        <v>57</v>
      </c>
      <c r="AM115" s="49"/>
      <c r="AN115" s="49"/>
      <c r="AO115" s="49"/>
      <c r="AP115" s="49"/>
      <c r="AQ115" s="49"/>
      <c r="AR115" s="49"/>
      <c r="AS115" s="49"/>
      <c r="AT115" s="166" t="str">
        <f>IF(ISBLANK(Data!D201),"",Data!D201)</f>
        <v/>
      </c>
      <c r="AU115" s="166"/>
      <c r="AV115" s="166"/>
      <c r="AW115" s="166"/>
      <c r="AX115" s="166"/>
      <c r="AY115" s="166"/>
      <c r="AZ115" s="166"/>
      <c r="BA115" s="166"/>
      <c r="BB115" s="166"/>
      <c r="BC115" s="166"/>
      <c r="BD115" s="166"/>
      <c r="BE115" s="166"/>
      <c r="BF115" s="166"/>
      <c r="BG115" s="49"/>
      <c r="BH115" s="29" t="s">
        <v>103</v>
      </c>
      <c r="BI115" s="50"/>
      <c r="BJ115" s="14"/>
    </row>
    <row r="116" spans="1:62" ht="14.45" customHeight="1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66" t="str">
        <f>IF(ISBLANK(Data!D202),"",Data!D202)</f>
        <v/>
      </c>
      <c r="AU116" s="166"/>
      <c r="AV116" s="166"/>
      <c r="AW116" s="166"/>
      <c r="AX116" s="166"/>
      <c r="AY116" s="166"/>
      <c r="AZ116" s="166"/>
      <c r="BA116" s="166"/>
      <c r="BB116" s="166"/>
      <c r="BC116" s="166"/>
      <c r="BD116" s="166"/>
      <c r="BE116" s="166"/>
      <c r="BF116" s="166"/>
      <c r="BG116" s="49"/>
      <c r="BH116" s="29" t="s">
        <v>103</v>
      </c>
      <c r="BI116" s="50"/>
      <c r="BJ116" s="14"/>
    </row>
    <row r="117" spans="1:62" ht="14.45" customHeight="1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107</v>
      </c>
      <c r="AM117" s="49"/>
      <c r="AN117" s="49"/>
      <c r="AO117" s="49"/>
      <c r="AP117" s="49"/>
      <c r="AQ117" s="49"/>
      <c r="AR117" s="49"/>
      <c r="AS117" s="49"/>
      <c r="AT117" s="166" t="str">
        <f>IF(ISBLANK(Data!D203),"",Data!D203)</f>
        <v/>
      </c>
      <c r="AU117" s="166"/>
      <c r="AV117" s="166"/>
      <c r="AW117" s="166"/>
      <c r="AX117" s="166"/>
      <c r="AY117" s="166"/>
      <c r="AZ117" s="166"/>
      <c r="BA117" s="166"/>
      <c r="BB117" s="166"/>
      <c r="BC117" s="166"/>
      <c r="BD117" s="166"/>
      <c r="BE117" s="166"/>
      <c r="BF117" s="166"/>
      <c r="BG117" s="49"/>
      <c r="BH117" s="49"/>
      <c r="BI117" s="50"/>
      <c r="BJ117" s="14"/>
    </row>
    <row r="118" spans="1:62" ht="14.45" customHeight="1">
      <c r="A118" s="15"/>
      <c r="B118" s="15"/>
      <c r="C118" s="51" t="s">
        <v>62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151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152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153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66" t="str">
        <f>IF(ISBLANK(Data!D206),"",Data!D206)</f>
        <v/>
      </c>
      <c r="AC120" s="166"/>
      <c r="AD120" s="166"/>
      <c r="AE120" s="166"/>
      <c r="AF120" s="166"/>
      <c r="AG120" s="166"/>
      <c r="AH120" s="166"/>
      <c r="AI120" s="49"/>
      <c r="AJ120" s="29" t="s">
        <v>103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154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66" t="str">
        <f>IF(ISBLANK(Data!D207),"",Data!D207)</f>
        <v/>
      </c>
      <c r="AC121" s="166"/>
      <c r="AD121" s="166"/>
      <c r="AE121" s="166"/>
      <c r="AF121" s="166"/>
      <c r="AG121" s="166"/>
      <c r="AH121" s="166"/>
      <c r="AI121" s="49"/>
      <c r="AJ121" s="29" t="s">
        <v>103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155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66" t="str">
        <f>IF(ISBLANK(Data!D208),"",Data!D208)</f>
        <v/>
      </c>
      <c r="AC122" s="166"/>
      <c r="AD122" s="166"/>
      <c r="AE122" s="166"/>
      <c r="AF122" s="166"/>
      <c r="AG122" s="166"/>
      <c r="AH122" s="166"/>
      <c r="AI122" s="49"/>
      <c r="AJ122" s="29" t="s">
        <v>103</v>
      </c>
      <c r="AK122" s="49"/>
      <c r="AL122" s="49"/>
      <c r="AM122" s="49" t="s">
        <v>156</v>
      </c>
      <c r="AN122" s="49"/>
      <c r="AO122" s="166" t="str">
        <f>IF(ISBLANK(Data!D209),"",Data!D209)</f>
        <v/>
      </c>
      <c r="AP122" s="166"/>
      <c r="AQ122" s="166"/>
      <c r="AR122" s="166"/>
      <c r="AS122" s="166"/>
      <c r="AT122" s="166"/>
      <c r="AU122" s="49" t="s">
        <v>103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157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66" t="str">
        <f>IF(ISBLANK(Data!D210),"",Data!D210)</f>
        <v/>
      </c>
      <c r="AC123" s="166"/>
      <c r="AD123" s="166"/>
      <c r="AE123" s="166"/>
      <c r="AF123" s="166"/>
      <c r="AG123" s="166"/>
      <c r="AH123" s="166"/>
      <c r="AI123" s="49"/>
      <c r="AJ123" s="29" t="s">
        <v>103</v>
      </c>
      <c r="AK123" s="49"/>
      <c r="AL123" s="49"/>
      <c r="AM123" s="49" t="s">
        <v>156</v>
      </c>
      <c r="AN123" s="49"/>
      <c r="AO123" s="166" t="str">
        <f>IF(ISBLANK(Data!D211),"",Data!D211)</f>
        <v/>
      </c>
      <c r="AP123" s="166"/>
      <c r="AQ123" s="166"/>
      <c r="AR123" s="166"/>
      <c r="AS123" s="166"/>
      <c r="AT123" s="166"/>
      <c r="AU123" s="49" t="s">
        <v>103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158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70</v>
      </c>
      <c r="AI124" s="49"/>
      <c r="AJ124" s="49"/>
      <c r="AK124" s="24"/>
      <c r="AL124" s="49" t="s">
        <v>42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159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70</v>
      </c>
      <c r="AI125" s="49"/>
      <c r="AJ125" s="49"/>
      <c r="AK125" s="24"/>
      <c r="AL125" s="49" t="s">
        <v>42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>
      <c r="D128" s="14"/>
      <c r="E128" s="14"/>
      <c r="F128" s="14"/>
      <c r="G128" s="14"/>
      <c r="H128" s="14"/>
    </row>
    <row r="129" spans="1:61" ht="14.1" customHeight="1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>
      <c r="I130" s="14" t="s">
        <v>117</v>
      </c>
      <c r="BI130" s="13" t="s">
        <v>160</v>
      </c>
    </row>
    <row r="131" spans="1:61" ht="14.1" customHeight="1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>
      <c r="A133" s="12"/>
      <c r="B133" s="5" t="s">
        <v>119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>
      <c r="A135" s="12"/>
      <c r="B135" s="12"/>
      <c r="C135" s="38"/>
      <c r="D135" s="39" t="s">
        <v>120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3</v>
      </c>
      <c r="AL135" s="39"/>
      <c r="AM135" s="39"/>
      <c r="AN135" s="39"/>
      <c r="AO135" s="39"/>
      <c r="AP135" s="39"/>
      <c r="AQ135" s="39"/>
      <c r="AR135" s="39"/>
      <c r="AS135" s="39"/>
      <c r="AT135" s="167" t="str">
        <f>IF(ISBLANK(Data!D7),"",Data!D7)</f>
        <v/>
      </c>
      <c r="AU135" s="168"/>
      <c r="AV135" s="168"/>
      <c r="AW135" s="168"/>
      <c r="AX135" s="168"/>
      <c r="AY135" s="168"/>
      <c r="AZ135" s="168"/>
      <c r="BA135" s="39"/>
      <c r="BB135" s="67" t="s">
        <v>4</v>
      </c>
      <c r="BC135" s="39"/>
      <c r="BD135" s="167" t="str">
        <f>IF(ISBLANK(Data!D8),"",Data!D8)</f>
        <v/>
      </c>
      <c r="BE135" s="168"/>
      <c r="BF135" s="168"/>
      <c r="BG135" s="168"/>
      <c r="BH135" s="168"/>
      <c r="BI135" s="169"/>
    </row>
    <row r="136" spans="1:61" ht="14.45" customHeight="1">
      <c r="A136" s="12"/>
      <c r="B136" s="12"/>
      <c r="C136" s="27"/>
      <c r="D136" s="19" t="s">
        <v>11</v>
      </c>
      <c r="E136" s="19"/>
      <c r="F136" s="19"/>
      <c r="G136" s="19"/>
      <c r="H136" s="146" t="str">
        <f>IF(ISBLANK(Data!D38),"",Data!D38)</f>
        <v/>
      </c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80"/>
      <c r="T136" s="207"/>
      <c r="U136" s="207"/>
      <c r="V136" s="28" t="s">
        <v>16</v>
      </c>
      <c r="W136" s="19"/>
      <c r="X136" s="146" t="str">
        <f>IF(ISBLANK(Data!D43),"",Data!D43)</f>
        <v/>
      </c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146"/>
      <c r="AI136" s="207"/>
      <c r="AJ136" s="207"/>
      <c r="AK136" s="28" t="s">
        <v>121</v>
      </c>
      <c r="AL136" s="19"/>
      <c r="AM136" s="19"/>
      <c r="AN136" s="19"/>
      <c r="AO136" s="19"/>
      <c r="AP136" s="24"/>
      <c r="AQ136" s="24"/>
      <c r="AR136" s="24"/>
      <c r="AS136" s="24"/>
      <c r="AT136" s="181" t="str">
        <f>IF(ISBLANK(Data!D6),"",Data!D6)</f>
        <v/>
      </c>
      <c r="AU136" s="182"/>
      <c r="AV136" s="182"/>
      <c r="AW136" s="182"/>
      <c r="AX136" s="182"/>
      <c r="AY136" s="182"/>
      <c r="AZ136" s="183"/>
      <c r="BA136" s="183"/>
      <c r="BB136" s="183"/>
      <c r="BC136" s="183"/>
      <c r="BD136" s="183"/>
      <c r="BE136" s="183"/>
      <c r="BF136" s="183"/>
      <c r="BG136" s="183"/>
      <c r="BH136" s="183"/>
      <c r="BI136" s="184"/>
    </row>
    <row r="137" spans="1:61" ht="14.45" customHeight="1">
      <c r="A137" s="12"/>
      <c r="B137" s="12"/>
      <c r="C137" s="27"/>
      <c r="D137" s="19" t="s">
        <v>20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1</v>
      </c>
      <c r="AL137" s="19"/>
      <c r="AM137" s="19"/>
      <c r="AN137" s="19"/>
      <c r="AO137" s="19"/>
      <c r="AP137" s="19"/>
      <c r="AQ137" s="19"/>
      <c r="AR137" s="19"/>
      <c r="AS137" s="19"/>
      <c r="AT137" s="181" t="str">
        <f>IF(ISBLANK(Data!D5),"",Data!D5)</f>
        <v/>
      </c>
      <c r="AU137" s="182"/>
      <c r="AV137" s="182"/>
      <c r="AW137" s="182"/>
      <c r="AX137" s="182"/>
      <c r="AY137" s="182"/>
      <c r="AZ137" s="183"/>
      <c r="BA137" s="183"/>
      <c r="BB137" s="183"/>
      <c r="BC137" s="183"/>
      <c r="BD137" s="183"/>
      <c r="BE137" s="183"/>
      <c r="BF137" s="183"/>
      <c r="BG137" s="183"/>
      <c r="BH137" s="183"/>
      <c r="BI137" s="184"/>
    </row>
    <row r="138" spans="1:61" ht="14.45" customHeight="1">
      <c r="A138" s="12"/>
      <c r="B138" s="12"/>
      <c r="C138" s="36"/>
      <c r="D138" s="30" t="s">
        <v>13</v>
      </c>
      <c r="E138" s="30"/>
      <c r="F138" s="30"/>
      <c r="G138" s="30"/>
      <c r="H138" s="177" t="str">
        <f>IF(ISBLANK(Data!D20),"",Data!D20)</f>
        <v/>
      </c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9"/>
      <c r="T138" s="179"/>
      <c r="U138" s="179"/>
      <c r="V138" s="179"/>
      <c r="W138" s="179"/>
      <c r="X138" s="28" t="s">
        <v>14</v>
      </c>
      <c r="Y138" s="30"/>
      <c r="Z138" s="177" t="str">
        <f>IF(ISBLANK(Data!D21),"",Data!D21)</f>
        <v/>
      </c>
      <c r="AA138" s="177"/>
      <c r="AB138" s="177"/>
      <c r="AC138" s="177"/>
      <c r="AD138" s="165" t="s">
        <v>15</v>
      </c>
      <c r="AE138" s="213"/>
      <c r="AF138" s="213"/>
      <c r="AG138" s="177" t="str">
        <f>IF(ISBLANK(Data!D22),"",Data!D22)</f>
        <v/>
      </c>
      <c r="AH138" s="214"/>
      <c r="AI138" s="214"/>
      <c r="AJ138" s="214"/>
      <c r="AK138" s="75" t="s">
        <v>16</v>
      </c>
      <c r="AL138" s="30"/>
      <c r="AM138" s="177" t="str">
        <f>IF(ISBLANK(Data!D23),"",Data!D23)</f>
        <v/>
      </c>
      <c r="AN138" s="177"/>
      <c r="AO138" s="177"/>
      <c r="AP138" s="177"/>
      <c r="AQ138" s="177"/>
      <c r="AR138" s="177"/>
      <c r="AS138" s="177"/>
      <c r="AT138" s="177"/>
      <c r="AU138" s="177"/>
      <c r="AV138" s="177"/>
      <c r="AW138" s="177"/>
      <c r="AX138" s="177"/>
      <c r="AY138" s="177"/>
      <c r="AZ138" s="177"/>
      <c r="BA138" s="177"/>
      <c r="BB138" s="177"/>
      <c r="BC138" s="177"/>
      <c r="BD138" s="177"/>
      <c r="BE138" s="177"/>
      <c r="BF138" s="177"/>
      <c r="BG138" s="177"/>
      <c r="BH138" s="177"/>
      <c r="BI138" s="178"/>
    </row>
    <row r="139" spans="1:61" ht="11.1" customHeight="1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>
      <c r="A140" s="12"/>
      <c r="B140" s="5" t="s">
        <v>161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>
      <c r="A141" s="12"/>
      <c r="B141" s="12"/>
      <c r="C141" s="38"/>
      <c r="D141" s="39" t="s">
        <v>162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>
      <c r="A142" s="12"/>
      <c r="B142" s="12"/>
      <c r="C142" s="171" t="str">
        <f>IF(ISBLANK(Data!D216),"",Data!D216)</f>
        <v/>
      </c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172"/>
      <c r="X142" s="172"/>
      <c r="Y142" s="172"/>
      <c r="Z142" s="172"/>
      <c r="AA142" s="172"/>
      <c r="AB142" s="172"/>
      <c r="AC142" s="172"/>
      <c r="AD142" s="172"/>
      <c r="AE142" s="172"/>
      <c r="AF142" s="172"/>
      <c r="AG142" s="172"/>
      <c r="AH142" s="172"/>
      <c r="AI142" s="172"/>
      <c r="AJ142" s="172"/>
      <c r="AK142" s="172"/>
      <c r="AL142" s="172"/>
      <c r="AM142" s="172"/>
      <c r="AN142" s="172"/>
      <c r="AO142" s="172"/>
      <c r="AP142" s="172"/>
      <c r="AQ142" s="172"/>
      <c r="AR142" s="172"/>
      <c r="AS142" s="172"/>
      <c r="AT142" s="172"/>
      <c r="AU142" s="172"/>
      <c r="AV142" s="172"/>
      <c r="AW142" s="172"/>
      <c r="AX142" s="172"/>
      <c r="AY142" s="172"/>
      <c r="AZ142" s="172"/>
      <c r="BA142" s="172"/>
      <c r="BB142" s="172"/>
      <c r="BC142" s="172"/>
      <c r="BD142" s="172"/>
      <c r="BE142" s="172"/>
      <c r="BF142" s="172"/>
      <c r="BG142" s="172"/>
      <c r="BH142" s="172"/>
      <c r="BI142" s="173"/>
    </row>
    <row r="143" spans="1:61" ht="14.45" customHeight="1">
      <c r="A143" s="12"/>
      <c r="B143" s="12"/>
      <c r="C143" s="171"/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  <c r="AB143" s="172"/>
      <c r="AC143" s="172"/>
      <c r="AD143" s="172"/>
      <c r="AE143" s="172"/>
      <c r="AF143" s="172"/>
      <c r="AG143" s="172"/>
      <c r="AH143" s="172"/>
      <c r="AI143" s="172"/>
      <c r="AJ143" s="172"/>
      <c r="AK143" s="172"/>
      <c r="AL143" s="172"/>
      <c r="AM143" s="172"/>
      <c r="AN143" s="172"/>
      <c r="AO143" s="172"/>
      <c r="AP143" s="172"/>
      <c r="AQ143" s="172"/>
      <c r="AR143" s="172"/>
      <c r="AS143" s="172"/>
      <c r="AT143" s="172"/>
      <c r="AU143" s="172"/>
      <c r="AV143" s="172"/>
      <c r="AW143" s="172"/>
      <c r="AX143" s="172"/>
      <c r="AY143" s="172"/>
      <c r="AZ143" s="172"/>
      <c r="BA143" s="172"/>
      <c r="BB143" s="172"/>
      <c r="BC143" s="172"/>
      <c r="BD143" s="172"/>
      <c r="BE143" s="172"/>
      <c r="BF143" s="172"/>
      <c r="BG143" s="172"/>
      <c r="BH143" s="172"/>
      <c r="BI143" s="173"/>
    </row>
    <row r="144" spans="1:61" ht="14.45" customHeight="1">
      <c r="A144" s="12"/>
      <c r="B144" s="12"/>
      <c r="C144" s="171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  <c r="AB144" s="172"/>
      <c r="AC144" s="172"/>
      <c r="AD144" s="172"/>
      <c r="AE144" s="172"/>
      <c r="AF144" s="172"/>
      <c r="AG144" s="172"/>
      <c r="AH144" s="172"/>
      <c r="AI144" s="172"/>
      <c r="AJ144" s="172"/>
      <c r="AK144" s="172"/>
      <c r="AL144" s="172"/>
      <c r="AM144" s="172"/>
      <c r="AN144" s="172"/>
      <c r="AO144" s="172"/>
      <c r="AP144" s="172"/>
      <c r="AQ144" s="172"/>
      <c r="AR144" s="172"/>
      <c r="AS144" s="172"/>
      <c r="AT144" s="172"/>
      <c r="AU144" s="172"/>
      <c r="AV144" s="172"/>
      <c r="AW144" s="172"/>
      <c r="AX144" s="172"/>
      <c r="AY144" s="172"/>
      <c r="AZ144" s="172"/>
      <c r="BA144" s="172"/>
      <c r="BB144" s="172"/>
      <c r="BC144" s="172"/>
      <c r="BD144" s="172"/>
      <c r="BE144" s="172"/>
      <c r="BF144" s="172"/>
      <c r="BG144" s="172"/>
      <c r="BH144" s="172"/>
      <c r="BI144" s="173"/>
    </row>
    <row r="145" spans="1:61" ht="14.45" customHeight="1">
      <c r="A145" s="12"/>
      <c r="B145" s="12"/>
      <c r="C145" s="171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2"/>
      <c r="Z145" s="172"/>
      <c r="AA145" s="172"/>
      <c r="AB145" s="172"/>
      <c r="AC145" s="172"/>
      <c r="AD145" s="172"/>
      <c r="AE145" s="172"/>
      <c r="AF145" s="172"/>
      <c r="AG145" s="172"/>
      <c r="AH145" s="172"/>
      <c r="AI145" s="172"/>
      <c r="AJ145" s="172"/>
      <c r="AK145" s="172"/>
      <c r="AL145" s="172"/>
      <c r="AM145" s="172"/>
      <c r="AN145" s="172"/>
      <c r="AO145" s="172"/>
      <c r="AP145" s="172"/>
      <c r="AQ145" s="172"/>
      <c r="AR145" s="172"/>
      <c r="AS145" s="172"/>
      <c r="AT145" s="172"/>
      <c r="AU145" s="172"/>
      <c r="AV145" s="172"/>
      <c r="AW145" s="172"/>
      <c r="AX145" s="172"/>
      <c r="AY145" s="172"/>
      <c r="AZ145" s="172"/>
      <c r="BA145" s="172"/>
      <c r="BB145" s="172"/>
      <c r="BC145" s="172"/>
      <c r="BD145" s="172"/>
      <c r="BE145" s="172"/>
      <c r="BF145" s="172"/>
      <c r="BG145" s="172"/>
      <c r="BH145" s="172"/>
      <c r="BI145" s="173"/>
    </row>
    <row r="146" spans="1:61" ht="14.45" customHeight="1">
      <c r="A146" s="12"/>
      <c r="B146" s="12"/>
      <c r="C146" s="171"/>
      <c r="D146" s="172"/>
      <c r="E146" s="172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  <c r="AB146" s="172"/>
      <c r="AC146" s="172"/>
      <c r="AD146" s="172"/>
      <c r="AE146" s="172"/>
      <c r="AF146" s="172"/>
      <c r="AG146" s="172"/>
      <c r="AH146" s="172"/>
      <c r="AI146" s="172"/>
      <c r="AJ146" s="172"/>
      <c r="AK146" s="172"/>
      <c r="AL146" s="172"/>
      <c r="AM146" s="172"/>
      <c r="AN146" s="172"/>
      <c r="AO146" s="172"/>
      <c r="AP146" s="172"/>
      <c r="AQ146" s="172"/>
      <c r="AR146" s="172"/>
      <c r="AS146" s="172"/>
      <c r="AT146" s="172"/>
      <c r="AU146" s="172"/>
      <c r="AV146" s="172"/>
      <c r="AW146" s="172"/>
      <c r="AX146" s="172"/>
      <c r="AY146" s="172"/>
      <c r="AZ146" s="172"/>
      <c r="BA146" s="172"/>
      <c r="BB146" s="172"/>
      <c r="BC146" s="172"/>
      <c r="BD146" s="172"/>
      <c r="BE146" s="172"/>
      <c r="BF146" s="172"/>
      <c r="BG146" s="172"/>
      <c r="BH146" s="172"/>
      <c r="BI146" s="173"/>
    </row>
    <row r="147" spans="1:61" ht="14.45" customHeight="1">
      <c r="A147" s="12"/>
      <c r="B147" s="12"/>
      <c r="C147" s="171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2"/>
      <c r="AT147" s="172"/>
      <c r="AU147" s="172"/>
      <c r="AV147" s="172"/>
      <c r="AW147" s="172"/>
      <c r="AX147" s="172"/>
      <c r="AY147" s="172"/>
      <c r="AZ147" s="172"/>
      <c r="BA147" s="172"/>
      <c r="BB147" s="172"/>
      <c r="BC147" s="172"/>
      <c r="BD147" s="172"/>
      <c r="BE147" s="172"/>
      <c r="BF147" s="172"/>
      <c r="BG147" s="172"/>
      <c r="BH147" s="172"/>
      <c r="BI147" s="173"/>
    </row>
    <row r="148" spans="1:61" ht="14.45" customHeight="1">
      <c r="A148" s="12"/>
      <c r="B148" s="12"/>
      <c r="C148" s="174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75"/>
      <c r="AT148" s="175"/>
      <c r="AU148" s="175"/>
      <c r="AV148" s="175"/>
      <c r="AW148" s="175"/>
      <c r="AX148" s="175"/>
      <c r="AY148" s="175"/>
      <c r="AZ148" s="175"/>
      <c r="BA148" s="175"/>
      <c r="BB148" s="175"/>
      <c r="BC148" s="175"/>
      <c r="BD148" s="175"/>
      <c r="BE148" s="175"/>
      <c r="BF148" s="175"/>
      <c r="BG148" s="175"/>
      <c r="BH148" s="175"/>
      <c r="BI148" s="176"/>
    </row>
    <row r="149" spans="1:61" ht="14.45" customHeight="1">
      <c r="A149" s="12"/>
      <c r="B149" s="12"/>
      <c r="C149" s="27"/>
      <c r="D149" s="21" t="s">
        <v>163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>
      <c r="A150" s="12"/>
      <c r="B150" s="12"/>
      <c r="C150" s="38"/>
      <c r="D150" s="144" t="s">
        <v>164</v>
      </c>
      <c r="E150" s="145"/>
      <c r="F150" s="145"/>
      <c r="G150" s="145"/>
      <c r="H150" s="146" t="str">
        <f>IF(ISBLANK(Data!D217),"",Data!D217)</f>
        <v/>
      </c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  <c r="AB150" s="147"/>
      <c r="AC150" s="144" t="s">
        <v>165</v>
      </c>
      <c r="AD150" s="145"/>
      <c r="AE150" s="145"/>
      <c r="AF150" s="145"/>
      <c r="AG150" s="145"/>
      <c r="AH150" s="145"/>
      <c r="AI150" s="146" t="str">
        <f>IF(ISBLANK(Data!D218),"",Data!D218)</f>
        <v/>
      </c>
      <c r="AJ150" s="146"/>
      <c r="AK150" s="146"/>
      <c r="AL150" s="146"/>
      <c r="AM150" s="146"/>
      <c r="AN150" s="146"/>
      <c r="AO150" s="146"/>
      <c r="AP150" s="146"/>
      <c r="AQ150" s="146"/>
      <c r="AR150" s="146"/>
      <c r="AS150" s="146"/>
      <c r="AT150" s="146"/>
      <c r="AU150" s="146"/>
      <c r="AV150" s="146"/>
      <c r="AW150" s="146"/>
      <c r="AX150" s="146"/>
      <c r="AY150" s="146"/>
      <c r="AZ150" s="146"/>
      <c r="BA150" s="146"/>
      <c r="BB150" s="146"/>
      <c r="BC150" s="146"/>
      <c r="BD150" s="146"/>
      <c r="BE150" s="146"/>
      <c r="BF150" s="146"/>
      <c r="BG150" s="146"/>
      <c r="BH150" s="146"/>
      <c r="BI150" s="147"/>
    </row>
    <row r="151" spans="1:61" ht="14.45" customHeight="1">
      <c r="A151" s="12"/>
      <c r="B151" s="12"/>
      <c r="C151" s="41"/>
      <c r="D151" s="145"/>
      <c r="E151" s="145"/>
      <c r="F151" s="145"/>
      <c r="G151" s="145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  <c r="AB151" s="147"/>
      <c r="AC151" s="145"/>
      <c r="AD151" s="145"/>
      <c r="AE151" s="145"/>
      <c r="AF151" s="145"/>
      <c r="AG151" s="145"/>
      <c r="AH151" s="145"/>
      <c r="AI151" s="146"/>
      <c r="AJ151" s="146"/>
      <c r="AK151" s="146"/>
      <c r="AL151" s="146"/>
      <c r="AM151" s="146"/>
      <c r="AN151" s="146"/>
      <c r="AO151" s="146"/>
      <c r="AP151" s="146"/>
      <c r="AQ151" s="146"/>
      <c r="AR151" s="146"/>
      <c r="AS151" s="146"/>
      <c r="AT151" s="146"/>
      <c r="AU151" s="146"/>
      <c r="AV151" s="146"/>
      <c r="AW151" s="146"/>
      <c r="AX151" s="146"/>
      <c r="AY151" s="146"/>
      <c r="AZ151" s="146"/>
      <c r="BA151" s="146"/>
      <c r="BB151" s="146"/>
      <c r="BC151" s="146"/>
      <c r="BD151" s="146"/>
      <c r="BE151" s="146"/>
      <c r="BF151" s="146"/>
      <c r="BG151" s="146"/>
      <c r="BH151" s="146"/>
      <c r="BI151" s="147"/>
    </row>
    <row r="152" spans="1:61" ht="14.45" customHeight="1">
      <c r="A152" s="12"/>
      <c r="B152" s="12"/>
      <c r="C152" s="36"/>
      <c r="D152" s="145"/>
      <c r="E152" s="145"/>
      <c r="F152" s="145"/>
      <c r="G152" s="145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7"/>
      <c r="AC152" s="145"/>
      <c r="AD152" s="145"/>
      <c r="AE152" s="145"/>
      <c r="AF152" s="145"/>
      <c r="AG152" s="145"/>
      <c r="AH152" s="145"/>
      <c r="AI152" s="146"/>
      <c r="AJ152" s="146"/>
      <c r="AK152" s="146"/>
      <c r="AL152" s="146"/>
      <c r="AM152" s="146"/>
      <c r="AN152" s="146"/>
      <c r="AO152" s="146"/>
      <c r="AP152" s="146"/>
      <c r="AQ152" s="146"/>
      <c r="AR152" s="146"/>
      <c r="AS152" s="146"/>
      <c r="AT152" s="146"/>
      <c r="AU152" s="146"/>
      <c r="AV152" s="146"/>
      <c r="AW152" s="146"/>
      <c r="AX152" s="146"/>
      <c r="AY152" s="146"/>
      <c r="AZ152" s="146"/>
      <c r="BA152" s="146"/>
      <c r="BB152" s="146"/>
      <c r="BC152" s="146"/>
      <c r="BD152" s="146"/>
      <c r="BE152" s="146"/>
      <c r="BF152" s="146"/>
      <c r="BG152" s="146"/>
      <c r="BH152" s="146"/>
      <c r="BI152" s="147"/>
    </row>
    <row r="153" spans="1:61" ht="11.1" customHeight="1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>
      <c r="A154" s="12"/>
      <c r="B154" s="16" t="s">
        <v>166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>
      <c r="A155" s="12"/>
      <c r="B155" s="12"/>
      <c r="C155" s="51" t="s">
        <v>167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168</v>
      </c>
      <c r="V155" s="39"/>
      <c r="W155" s="39"/>
      <c r="X155" s="39"/>
      <c r="Y155" s="39"/>
      <c r="Z155" s="39"/>
      <c r="AA155" s="148" t="str">
        <f>IF(ISBLANK(Data!D219),"",Data!D219)</f>
        <v/>
      </c>
      <c r="AB155" s="148"/>
      <c r="AC155" s="148"/>
      <c r="AD155" s="148"/>
      <c r="AE155" s="148"/>
      <c r="AF155" s="148"/>
      <c r="AG155" s="148"/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  <c r="BI155" s="215"/>
    </row>
    <row r="156" spans="1:61" ht="14.45" customHeight="1">
      <c r="A156" s="12"/>
      <c r="B156" s="12"/>
      <c r="C156" s="41"/>
      <c r="D156" s="8"/>
      <c r="F156" s="8" t="s">
        <v>169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  <c r="BI156" s="216"/>
    </row>
    <row r="157" spans="1:61" ht="14.45" customHeight="1">
      <c r="A157" s="12"/>
      <c r="B157" s="12"/>
      <c r="C157" s="36"/>
      <c r="D157" s="30"/>
      <c r="E157" s="64"/>
      <c r="F157" s="30" t="s">
        <v>170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217"/>
    </row>
    <row r="158" spans="1:61" ht="14.45" customHeight="1">
      <c r="A158" s="12"/>
      <c r="B158" s="12"/>
      <c r="C158" s="51" t="s">
        <v>34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168</v>
      </c>
      <c r="V158" s="39"/>
      <c r="W158" s="39"/>
      <c r="X158" s="39"/>
      <c r="Y158" s="39"/>
      <c r="Z158" s="39"/>
      <c r="AA158" s="148" t="str">
        <f>IF(ISBLANK(Data!D222),"",Data!D222)</f>
        <v/>
      </c>
      <c r="AB158" s="148"/>
      <c r="AC158" s="148"/>
      <c r="AD158" s="148"/>
      <c r="AE158" s="148"/>
      <c r="AF158" s="148"/>
      <c r="AG158" s="148"/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218"/>
      <c r="AU158" s="28" t="s">
        <v>171</v>
      </c>
      <c r="AV158" s="19"/>
      <c r="AW158" s="19"/>
      <c r="AX158" s="19"/>
      <c r="AY158" s="151" t="str">
        <f>IF(ISBLANK(Data!D225),"",Data!D225)</f>
        <v/>
      </c>
      <c r="AZ158" s="151"/>
      <c r="BA158" s="151"/>
      <c r="BB158" s="151"/>
      <c r="BC158" s="151"/>
      <c r="BD158" s="151"/>
      <c r="BE158" s="151"/>
      <c r="BF158" s="151"/>
      <c r="BG158" s="151"/>
      <c r="BH158" s="151"/>
      <c r="BI158" s="152"/>
    </row>
    <row r="159" spans="1:61" ht="14.45" customHeight="1">
      <c r="A159" s="12"/>
      <c r="B159" s="12"/>
      <c r="C159" s="41"/>
      <c r="D159" s="8"/>
      <c r="F159" s="8" t="s">
        <v>169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49"/>
      <c r="AB159" s="149"/>
      <c r="AC159" s="149"/>
      <c r="AD159" s="149"/>
      <c r="AE159" s="149"/>
      <c r="AF159" s="149"/>
      <c r="AG159" s="149"/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219"/>
      <c r="AU159" s="77" t="s">
        <v>58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>
      <c r="A160" s="12"/>
      <c r="B160" s="12"/>
      <c r="C160" s="36"/>
      <c r="D160" s="30"/>
      <c r="E160" s="64"/>
      <c r="F160" s="30" t="s">
        <v>170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50"/>
      <c r="AB160" s="150"/>
      <c r="AC160" s="150"/>
      <c r="AD160" s="150"/>
      <c r="AE160" s="150"/>
      <c r="AF160" s="150"/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220"/>
      <c r="AU160" s="153" t="str">
        <f>IF(ISBLANK(Data!D226),"",Data!D226)</f>
        <v/>
      </c>
      <c r="AV160" s="142"/>
      <c r="AW160" s="142"/>
      <c r="AX160" s="142"/>
      <c r="AY160" s="142"/>
      <c r="AZ160" s="142"/>
      <c r="BA160" s="142"/>
      <c r="BB160" s="142"/>
      <c r="BC160" s="142"/>
      <c r="BD160" s="142"/>
      <c r="BE160" s="142"/>
      <c r="BF160" s="142"/>
      <c r="BG160" s="142"/>
      <c r="BH160" s="142"/>
      <c r="BI160" s="143"/>
    </row>
    <row r="161" spans="1:61" ht="14.45" customHeight="1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168</v>
      </c>
      <c r="V161" s="39"/>
      <c r="W161" s="39"/>
      <c r="X161" s="39"/>
      <c r="Y161" s="39"/>
      <c r="Z161" s="39"/>
      <c r="AA161" s="148" t="str">
        <f>IF(ISBLANK(Data!D227),"",Data!D227)</f>
        <v/>
      </c>
      <c r="AB161" s="148"/>
      <c r="AC161" s="148"/>
      <c r="AD161" s="148"/>
      <c r="AE161" s="148"/>
      <c r="AF161" s="148"/>
      <c r="AG161" s="148"/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  <c r="BI161" s="215"/>
    </row>
    <row r="162" spans="1:61" ht="14.45" customHeight="1">
      <c r="A162" s="12"/>
      <c r="B162" s="12"/>
      <c r="C162" s="41"/>
      <c r="D162" s="8"/>
      <c r="F162" s="8" t="s">
        <v>169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  <c r="BI162" s="216"/>
    </row>
    <row r="163" spans="1:61" ht="14.45" customHeight="1">
      <c r="A163" s="12"/>
      <c r="B163" s="12"/>
      <c r="C163" s="41"/>
      <c r="D163" s="8"/>
      <c r="F163" s="8" t="s">
        <v>170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49"/>
      <c r="AB163" s="149"/>
      <c r="AC163" s="149"/>
      <c r="AD163" s="149"/>
      <c r="AE163" s="149"/>
      <c r="AF163" s="149"/>
      <c r="AG163" s="149"/>
      <c r="AH163" s="149"/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  <c r="BI163" s="216"/>
    </row>
    <row r="164" spans="1:61" ht="14.45" customHeight="1">
      <c r="A164" s="12"/>
      <c r="B164" s="12"/>
      <c r="C164" s="68" t="s">
        <v>36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168</v>
      </c>
      <c r="V164" s="39"/>
      <c r="W164" s="39"/>
      <c r="X164" s="39"/>
      <c r="Y164" s="39"/>
      <c r="Z164" s="39"/>
      <c r="AA164" s="148" t="str">
        <f>IF(ISBLANK(Data!D230),"",Data!D230)</f>
        <v/>
      </c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  <c r="BI164" s="215"/>
    </row>
    <row r="165" spans="1:61" ht="14.45" customHeight="1">
      <c r="A165" s="12"/>
      <c r="B165" s="12"/>
      <c r="C165" s="41"/>
      <c r="D165" s="8"/>
      <c r="F165" s="8" t="s">
        <v>169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49"/>
      <c r="AB165" s="149"/>
      <c r="AC165" s="149"/>
      <c r="AD165" s="149"/>
      <c r="AE165" s="149"/>
      <c r="AF165" s="149"/>
      <c r="AG165" s="149"/>
      <c r="AH165" s="149"/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  <c r="BI165" s="216"/>
    </row>
    <row r="166" spans="1:61" ht="14.45" customHeight="1">
      <c r="A166" s="12"/>
      <c r="B166" s="12"/>
      <c r="C166" s="36"/>
      <c r="D166" s="30"/>
      <c r="E166" s="64"/>
      <c r="F166" s="30" t="s">
        <v>170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217"/>
    </row>
    <row r="167" spans="1:61" ht="14.45" customHeight="1">
      <c r="A167" s="12"/>
      <c r="B167" s="12"/>
      <c r="C167" s="69" t="s">
        <v>172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168</v>
      </c>
      <c r="V167" s="8"/>
      <c r="W167" s="8"/>
      <c r="X167" s="8"/>
      <c r="Y167" s="8"/>
      <c r="Z167" s="8"/>
      <c r="AA167" s="149" t="str">
        <f>IF(ISBLANK(Data!D233),"",Data!D233)</f>
        <v/>
      </c>
      <c r="AB167" s="149"/>
      <c r="AC167" s="149"/>
      <c r="AD167" s="149"/>
      <c r="AE167" s="149"/>
      <c r="AF167" s="149"/>
      <c r="AG167" s="149"/>
      <c r="AH167" s="149"/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  <c r="BI167" s="216"/>
    </row>
    <row r="168" spans="1:61" ht="14.45" customHeight="1">
      <c r="A168" s="12"/>
      <c r="B168" s="12"/>
      <c r="C168" s="41"/>
      <c r="D168" s="8"/>
      <c r="F168" s="8" t="s">
        <v>169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49"/>
      <c r="AB168" s="149"/>
      <c r="AC168" s="149"/>
      <c r="AD168" s="149"/>
      <c r="AE168" s="149"/>
      <c r="AF168" s="149"/>
      <c r="AG168" s="149"/>
      <c r="AH168" s="149"/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  <c r="BI168" s="216"/>
    </row>
    <row r="169" spans="1:61" ht="14.45" customHeight="1">
      <c r="A169" s="12"/>
      <c r="B169" s="12"/>
      <c r="C169" s="36"/>
      <c r="D169" s="30"/>
      <c r="E169" s="64"/>
      <c r="F169" s="30" t="s">
        <v>170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50"/>
      <c r="AB169" s="150"/>
      <c r="AC169" s="150"/>
      <c r="AD169" s="150"/>
      <c r="AE169" s="150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  <c r="BI169" s="217"/>
    </row>
    <row r="170" spans="1:61" ht="14.45" customHeight="1">
      <c r="A170" s="12"/>
      <c r="B170" s="12"/>
      <c r="C170" s="70" t="s">
        <v>173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174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64" t="str">
        <f>IF(ISBLANK(Data!D236),"",Data!D236)</f>
        <v/>
      </c>
      <c r="AO170" s="164"/>
      <c r="AP170" s="164"/>
      <c r="AQ170" s="164"/>
      <c r="AR170" s="164"/>
      <c r="AS170" s="164"/>
      <c r="AT170" s="19"/>
      <c r="AU170" s="19" t="s">
        <v>175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176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64" t="str">
        <f>IF(ISBLANK(Data!D237),"",Data!D237)</f>
        <v/>
      </c>
      <c r="AO171" s="164"/>
      <c r="AP171" s="164"/>
      <c r="AQ171" s="164"/>
      <c r="AR171" s="164"/>
      <c r="AS171" s="164"/>
      <c r="AT171" s="19"/>
      <c r="AU171" s="19" t="s">
        <v>103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177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64" t="str">
        <f>IF(ISBLANK(Data!D238),"",Data!D238)</f>
        <v/>
      </c>
      <c r="AO172" s="164"/>
      <c r="AP172" s="164"/>
      <c r="AQ172" s="164"/>
      <c r="AR172" s="164"/>
      <c r="AS172" s="164"/>
      <c r="AT172" s="19"/>
      <c r="AU172" s="19" t="s">
        <v>103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58" t="str">
        <f>IF(ISBLANK(Data!D239),"",Data!D239)</f>
        <v/>
      </c>
      <c r="V173" s="148"/>
      <c r="W173" s="148"/>
      <c r="X173" s="148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  <c r="BI173" s="159"/>
    </row>
    <row r="174" spans="1:61" ht="14.45" customHeight="1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60"/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  <c r="BI174" s="161"/>
    </row>
    <row r="175" spans="1:61" ht="14.45" customHeight="1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60"/>
      <c r="V175" s="149"/>
      <c r="W175" s="149"/>
      <c r="X175" s="149"/>
      <c r="Y175" s="149"/>
      <c r="Z175" s="149"/>
      <c r="AA175" s="149"/>
      <c r="AB175" s="149"/>
      <c r="AC175" s="149"/>
      <c r="AD175" s="149"/>
      <c r="AE175" s="149"/>
      <c r="AF175" s="149"/>
      <c r="AG175" s="149"/>
      <c r="AH175" s="149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  <c r="BI175" s="161"/>
    </row>
    <row r="176" spans="1:61" ht="14.45" customHeight="1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60"/>
      <c r="V176" s="149"/>
      <c r="W176" s="149"/>
      <c r="X176" s="149"/>
      <c r="Y176" s="149"/>
      <c r="Z176" s="149"/>
      <c r="AA176" s="149"/>
      <c r="AB176" s="149"/>
      <c r="AC176" s="149"/>
      <c r="AD176" s="149"/>
      <c r="AE176" s="149"/>
      <c r="AF176" s="149"/>
      <c r="AG176" s="149"/>
      <c r="AH176" s="149"/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  <c r="BI176" s="161"/>
    </row>
    <row r="177" spans="1:61" ht="14.45" customHeight="1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62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  <c r="BI177" s="163"/>
    </row>
    <row r="178" spans="1:61" ht="14.45" customHeight="1">
      <c r="A178" s="12"/>
      <c r="B178" s="12"/>
      <c r="C178" s="38"/>
      <c r="D178" s="154" t="s">
        <v>178</v>
      </c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54"/>
      <c r="AF178" s="154"/>
      <c r="AG178" s="154"/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54"/>
      <c r="AT178" s="154"/>
      <c r="AU178" s="154"/>
      <c r="AV178" s="154"/>
      <c r="AW178" s="154"/>
      <c r="AX178" s="154"/>
      <c r="AY178" s="154"/>
      <c r="AZ178" s="154"/>
      <c r="BA178" s="154"/>
      <c r="BB178" s="154"/>
      <c r="BC178" s="154"/>
      <c r="BD178" s="154"/>
      <c r="BE178" s="154"/>
      <c r="BF178" s="154"/>
      <c r="BG178" s="154"/>
      <c r="BH178" s="154"/>
      <c r="BI178" s="155"/>
    </row>
    <row r="179" spans="1:61" ht="14.45" customHeight="1">
      <c r="A179" s="12"/>
      <c r="B179" s="12"/>
      <c r="C179" s="3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56"/>
      <c r="Z179" s="156"/>
      <c r="AA179" s="156"/>
      <c r="AB179" s="156"/>
      <c r="AC179" s="156"/>
      <c r="AD179" s="156"/>
      <c r="AE179" s="156"/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Q179" s="156"/>
      <c r="AR179" s="156"/>
      <c r="AS179" s="156"/>
      <c r="AT179" s="156"/>
      <c r="AU179" s="156"/>
      <c r="AV179" s="156"/>
      <c r="AW179" s="156"/>
      <c r="AX179" s="156"/>
      <c r="AY179" s="156"/>
      <c r="AZ179" s="156"/>
      <c r="BA179" s="156"/>
      <c r="BB179" s="156"/>
      <c r="BC179" s="156"/>
      <c r="BD179" s="156"/>
      <c r="BE179" s="156"/>
      <c r="BF179" s="156"/>
      <c r="BG179" s="156"/>
      <c r="BH179" s="156"/>
      <c r="BI179" s="157"/>
    </row>
    <row r="180" spans="1:61" ht="14.45" customHeight="1">
      <c r="A180" s="12"/>
      <c r="B180" s="12"/>
      <c r="C180" s="66"/>
      <c r="D180" s="72" t="s">
        <v>179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>
      <c r="A181" s="12"/>
      <c r="B181" s="12"/>
      <c r="C181" s="41"/>
      <c r="D181" s="8"/>
      <c r="E181" s="8"/>
      <c r="F181" s="8"/>
      <c r="G181" s="8"/>
      <c r="H181" s="138" t="str">
        <f>IF(ISBLANK(Data!D240),"",Data!D240)</f>
        <v/>
      </c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8"/>
      <c r="AC181" s="8"/>
      <c r="AD181" s="8"/>
      <c r="AE181" s="8"/>
      <c r="AF181" s="8"/>
      <c r="AG181" s="8"/>
      <c r="AH181" s="8"/>
      <c r="AI181" s="138" t="str">
        <f>IF(ISBLANK(Data!D241),"",Data!D241)</f>
        <v/>
      </c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  <c r="BI181" s="139"/>
    </row>
    <row r="182" spans="1:61" ht="14.45" customHeight="1">
      <c r="A182" s="12"/>
      <c r="B182" s="12"/>
      <c r="C182" s="41"/>
      <c r="D182" s="8" t="s">
        <v>164</v>
      </c>
      <c r="E182" s="8"/>
      <c r="F182" s="8"/>
      <c r="G182" s="8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8"/>
      <c r="AC182" s="8" t="s">
        <v>165</v>
      </c>
      <c r="AD182" s="8"/>
      <c r="AE182" s="8"/>
      <c r="AF182" s="8"/>
      <c r="AG182" s="8"/>
      <c r="AH182" s="8"/>
      <c r="AI182" s="140"/>
      <c r="AJ182" s="140"/>
      <c r="AK182" s="140"/>
      <c r="AL182" s="140"/>
      <c r="AM182" s="140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0"/>
      <c r="AX182" s="140"/>
      <c r="AY182" s="140"/>
      <c r="AZ182" s="140"/>
      <c r="BA182" s="140"/>
      <c r="BB182" s="140"/>
      <c r="BC182" s="140"/>
      <c r="BD182" s="140"/>
      <c r="BE182" s="140"/>
      <c r="BF182" s="140"/>
      <c r="BG182" s="140"/>
      <c r="BH182" s="140"/>
      <c r="BI182" s="141"/>
    </row>
    <row r="183" spans="1:61" ht="14.45" customHeight="1">
      <c r="A183" s="12"/>
      <c r="B183" s="12"/>
      <c r="C183" s="36"/>
      <c r="D183" s="30"/>
      <c r="E183" s="30"/>
      <c r="F183" s="30"/>
      <c r="G183" s="30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30"/>
      <c r="AC183" s="30"/>
      <c r="AD183" s="30"/>
      <c r="AE183" s="30"/>
      <c r="AF183" s="30"/>
      <c r="AG183" s="30"/>
      <c r="AH183" s="30"/>
      <c r="AI183" s="142"/>
      <c r="AJ183" s="142"/>
      <c r="AK183" s="142"/>
      <c r="AL183" s="142"/>
      <c r="AM183" s="142"/>
      <c r="AN183" s="142"/>
      <c r="AO183" s="142"/>
      <c r="AP183" s="142"/>
      <c r="AQ183" s="142"/>
      <c r="AR183" s="142"/>
      <c r="AS183" s="142"/>
      <c r="AT183" s="142"/>
      <c r="AU183" s="142"/>
      <c r="AV183" s="142"/>
      <c r="AW183" s="142"/>
      <c r="AX183" s="142"/>
      <c r="AY183" s="142"/>
      <c r="AZ183" s="142"/>
      <c r="BA183" s="142"/>
      <c r="BB183" s="142"/>
      <c r="BC183" s="142"/>
      <c r="BD183" s="142"/>
      <c r="BE183" s="142"/>
      <c r="BF183" s="142"/>
      <c r="BG183" s="142"/>
      <c r="BH183" s="142"/>
      <c r="BI183" s="143"/>
    </row>
    <row r="184" spans="1:61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>
      <c r="I199" s="8" t="s">
        <v>117</v>
      </c>
      <c r="BI199" s="13" t="s">
        <v>180</v>
      </c>
    </row>
  </sheetData>
  <sheetProtection algorithmName="SHA-512" hashValue="7uLjv+r8HKXmFu/4x3czah1gDSOoJD3DdfU7DiDRD8g3peUK09ca7OobHnZNOejdc4QgztZA4j6/L9qtyTWobA==" saltValue="681nyAIPmeUgVBlTMRDB1w==" spinCount="100000" sheet="1" objects="1" scenario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89" fitToHeight="3" orientation="portrait" r:id="rId1"/>
  <ignoredErrors>
    <ignoredError sqref="AU29 O2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defaultSize="0" autoFill="0" autoLine="0" autoPict="0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defaultSize="0" autoFill="0" autoLine="0" autoPict="0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defaultSize="0" autoFill="0" autoLine="0" autoPict="0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15</xdr:col>
                    <xdr:colOff>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defaultSize="0" autoFill="0" autoLine="0" autoPict="0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defaultSize="0" autoFill="0" autoLine="0" autoPict="0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defaultSize="0" autoFill="0" autoLine="0" autoPict="0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defaultSize="0" autoFill="0" autoLine="0" autoPict="0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15</xdr:col>
                    <xdr:colOff>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defaultSize="0" autoFill="0" autoLine="0" autoPict="0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defaultSize="0" autoFill="0" autoLine="0" autoPict="0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15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defaultSize="0" autoFill="0" autoLine="0" autoPict="0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defaultSize="0" autoFill="0" autoLine="0" autoPict="0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defaultSize="0" autoFill="0" autoLine="0" autoPict="0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15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0" name="Check Box 122">
              <controlPr locked="0" defaultSize="0" autoFill="0" autoLine="0" autoPict="0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1" name="Check Box 123">
              <controlPr locked="0" defaultSize="0" autoFill="0" autoLine="0" autoPict="0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2" name="Check Box 124">
              <controlPr locked="0" defaultSize="0" autoFill="0" autoLine="0" autoPict="0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3" name="Check Box 125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4" name="Check Box 126">
              <controlPr locked="0" defaultSize="0" autoFill="0" autoLine="0" autoPict="0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5" name="Check Box 127">
              <controlPr locked="0" defaultSize="0" autoFill="0" autoLine="0" autoPict="0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6" name="Check Box 128">
              <controlPr locked="0" defaultSize="0" autoFill="0" autoLine="0" autoPict="0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67" name="Check Box 129">
              <controlPr locked="0" defaultSize="0" autoFill="0" autoLine="0" autoPict="0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68" name="Check Box 130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69" name="Check Box 131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0" name="Check Box 132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1" name="Check Box 133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2" name="Check Box 134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3" name="Check Box 135">
              <controlPr locked="0" defaultSize="0" autoFill="0" autoLine="0" autoPict="0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4" name="Check Box 136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5" name="Check Box 137">
              <controlPr locked="0" defaultSize="0" autoFill="0" autoLine="0" autoPict="0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6" name="Check Box 138">
              <controlPr locked="0" defaultSize="0" autoFill="0" autoLine="0" autoPict="0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77" name="Check Box 139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78" name="Check Box 140">
              <controlPr locked="0" defaultSize="0" autoFill="0" autoLine="0" autoPict="0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79" name="Check Box 141">
              <controlPr locked="0" defaultSize="0" autoFill="0" autoLine="0" autoPict="0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0" name="Check Box 142">
              <controlPr locked="0" defaultSize="0" autoFill="0" autoLine="0" autoPict="0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1" name="Check Box 143">
              <controlPr locked="0" defaultSize="0" autoFill="0" autoLine="0" autoPict="0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2" name="Check Box 14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3" name="Check Box 145">
              <controlPr locked="0" defaultSize="0" autoFill="0" autoLine="0" autoPict="0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4" name="Check Box 146">
              <controlPr locked="0" defaultSize="0" autoFill="0" autoLine="0" autoPict="0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5" name="Check Box 147">
              <controlPr locked="0" defaultSize="0" autoFill="0" autoLine="0" autoPict="0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6" name="Check Box 148">
              <controlPr locked="0" defaultSize="0" autoFill="0" autoLine="0" autoPict="0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87" name="Check Box 149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88" name="Check Box 150">
              <controlPr locked="0" defaultSize="0" autoFill="0" autoLine="0" autoPict="0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89" name="Check Box 151">
              <controlPr locked="0" defaultSize="0" autoFill="0" autoLine="0" autoPict="0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0" name="Check Box 152">
              <controlPr locked="0" defaultSize="0" autoFill="0" autoLine="0" autoPict="0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1" name="Check Box 153">
              <controlPr locked="0" defaultSize="0" autoFill="0" autoLine="0" autoPict="0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2" name="Check Box 154">
              <controlPr locked="0" defaultSize="0" autoFill="0" autoLine="0" autoPict="0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3" name="Check Box 155">
              <controlPr locked="0" defaultSize="0" autoFill="0" autoLine="0" autoPict="0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4" name="Check Box 156">
              <controlPr locked="0" defaultSize="0" autoFill="0" autoLine="0" autoPict="0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5" name="Check Box 157">
              <controlPr locked="0" defaultSize="0" autoFill="0" autoLine="0" autoPict="0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6" name="Check Box 158">
              <controlPr locked="0" defaultSize="0" autoFill="0" autoLine="0" autoPict="0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97" name="Check Box 159">
              <controlPr locked="0" defaultSize="0" autoFill="0" autoLine="0" autoPict="0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98" name="Check Box 160">
              <controlPr locked="0" defaultSize="0" autoFill="0" autoLine="0" autoPict="0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99" name="Check Box 161">
              <controlPr locked="0" defaultSize="0" autoFill="0" autoLine="0" autoPict="0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0" name="Check Box 162">
              <controlPr locked="0" defaultSize="0" autoFill="0" autoLine="0" autoPict="0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1" name="Check Box 163">
              <controlPr locked="0" defaultSize="0" autoFill="0" autoLine="0" autoPict="0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2" name="Check Box 164">
              <controlPr locked="0" defaultSize="0" autoFill="0" autoLine="0" autoPict="0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3" name="Check Box 165">
              <controlPr locked="0" defaultSize="0" autoFill="0" autoLine="0" autoPict="0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4" name="Check Box 16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5" name="Check Box 167">
              <controlPr locked="0" defaultSize="0" autoFill="0" autoLine="0" autoPict="0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6" name="Check Box 168">
              <controlPr locked="0" defaultSize="0" autoFill="0" autoLine="0" autoPict="0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07" name="Check Box 169">
              <controlPr locked="0" defaultSize="0" autoFill="0" autoLine="0" autoPict="0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08" name="Check Box 170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09" name="Check Box 171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0" name="Check Box 172">
              <controlPr locked="0" defaultSize="0" autoFill="0" autoLine="0" autoPict="0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1" name="Check Box 17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2" name="Check Box 174">
              <controlPr locked="0" defaultSize="0" autoFill="0" autoLine="0" autoPict="0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3" name="Check Box 175">
              <controlPr locked="0" defaultSize="0" autoFill="0" autoLine="0" autoPict="0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4" name="Check Box 176">
              <controlPr locked="0" defaultSize="0" autoFill="0" autoLine="0" autoPict="0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5" name="Check Box 177">
              <controlPr locked="0" defaultSize="0" autoFill="0" autoLine="0" autoPict="0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6" name="Check Box 17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17" name="Check Box 17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18" name="Check Box 18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19" name="Check Box 18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0" name="Check Box 18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1" name="Check Box 18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2" name="Check Box 18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3" name="Check Box 18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4" name="Check Box 18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5" name="Check Box 18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6" name="Check Box 119">
              <controlPr locked="0" defaultSize="0" autoFill="0" autoLine="0" autoPict="0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7" name="Check Box 120">
              <controlPr locked="0" defaultSize="0" autoFill="0" autoLine="0" autoPict="0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8" name="Check Box 121">
              <controlPr locked="0" defaultSize="0" autoFill="0" autoLine="0" autoPict="0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29" name="Drop Down 189">
              <controlPr locked="0" defaultSize="0" autoLine="0" autoPict="0">
                <anchor moveWithCells="1">
                  <from>
                    <xdr:col>46</xdr:col>
                    <xdr:colOff>19050</xdr:colOff>
                    <xdr:row>28</xdr:row>
                    <xdr:rowOff>171450</xdr:rowOff>
                  </from>
                  <to>
                    <xdr:col>60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B2:I242"/>
  <sheetViews>
    <sheetView zoomScaleNormal="100" workbookViewId="0">
      <selection activeCell="B2" sqref="B2"/>
    </sheetView>
  </sheetViews>
  <sheetFormatPr defaultColWidth="11.42578125" defaultRowHeight="1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>
      <c r="B2" s="1" t="s">
        <v>181</v>
      </c>
      <c r="C2" s="1"/>
      <c r="D2" s="1" t="s">
        <v>182</v>
      </c>
      <c r="E2" s="1"/>
      <c r="F2" s="1"/>
      <c r="G2" s="1" t="s">
        <v>183</v>
      </c>
      <c r="H2" s="1"/>
      <c r="I2" s="1" t="s">
        <v>184</v>
      </c>
    </row>
    <row r="4" spans="2:9">
      <c r="B4" s="2" t="s">
        <v>185</v>
      </c>
      <c r="C4" s="2"/>
      <c r="D4" s="2" t="s">
        <v>186</v>
      </c>
      <c r="E4" s="2"/>
      <c r="F4" s="2" t="s">
        <v>187</v>
      </c>
      <c r="G4" s="2" t="s">
        <v>188</v>
      </c>
      <c r="H4" s="2"/>
      <c r="I4" s="3" t="s">
        <v>189</v>
      </c>
    </row>
    <row r="5" spans="2:9">
      <c r="B5" s="85" t="s">
        <v>1</v>
      </c>
      <c r="C5" s="85"/>
      <c r="D5" s="83"/>
      <c r="E5" s="85"/>
      <c r="F5" s="85"/>
      <c r="G5" s="85" t="s">
        <v>190</v>
      </c>
      <c r="H5" s="85"/>
      <c r="I5" s="86" t="s">
        <v>191</v>
      </c>
    </row>
    <row r="6" spans="2:9">
      <c r="B6" s="85" t="s">
        <v>2</v>
      </c>
      <c r="C6" s="85"/>
      <c r="D6" s="83"/>
      <c r="E6" s="85"/>
      <c r="F6" s="85"/>
      <c r="G6" s="85" t="s">
        <v>190</v>
      </c>
      <c r="H6" s="85"/>
      <c r="I6" s="87" t="s">
        <v>192</v>
      </c>
    </row>
    <row r="7" spans="2:9">
      <c r="B7" s="85" t="s">
        <v>3</v>
      </c>
      <c r="C7" s="85"/>
      <c r="D7" s="83"/>
      <c r="E7" s="85"/>
      <c r="F7" s="85"/>
      <c r="G7" s="85" t="s">
        <v>190</v>
      </c>
      <c r="H7" s="85"/>
      <c r="I7" s="88" t="s">
        <v>193</v>
      </c>
    </row>
    <row r="8" spans="2:9">
      <c r="B8" s="85" t="s">
        <v>194</v>
      </c>
      <c r="C8" s="85"/>
      <c r="D8" s="83"/>
      <c r="E8" s="85"/>
      <c r="F8" s="85"/>
      <c r="G8" s="85" t="s">
        <v>190</v>
      </c>
      <c r="H8" s="85"/>
      <c r="I8" s="85"/>
    </row>
    <row r="9" spans="2:9">
      <c r="B9" s="85" t="s">
        <v>8</v>
      </c>
      <c r="C9" s="85"/>
      <c r="D9" s="84" t="b">
        <v>0</v>
      </c>
      <c r="E9" s="85"/>
      <c r="F9" s="85" t="s">
        <v>5</v>
      </c>
      <c r="G9" s="85" t="s">
        <v>195</v>
      </c>
      <c r="H9" s="85"/>
      <c r="I9" s="85"/>
    </row>
    <row r="10" spans="2:9">
      <c r="B10" s="85" t="s">
        <v>9</v>
      </c>
      <c r="C10" s="85"/>
      <c r="D10" s="84" t="b">
        <v>0</v>
      </c>
      <c r="E10" s="85"/>
      <c r="F10" s="85" t="s">
        <v>5</v>
      </c>
      <c r="G10" s="85" t="s">
        <v>195</v>
      </c>
      <c r="H10" s="85"/>
      <c r="I10" s="85"/>
    </row>
    <row r="11" spans="2:9">
      <c r="B11" s="85" t="s">
        <v>10</v>
      </c>
      <c r="C11" s="85"/>
      <c r="D11" s="84" t="b">
        <v>0</v>
      </c>
      <c r="E11" s="85"/>
      <c r="F11" s="85" t="s">
        <v>5</v>
      </c>
      <c r="G11" s="85" t="s">
        <v>195</v>
      </c>
      <c r="H11" s="85"/>
      <c r="I11" s="85"/>
    </row>
    <row r="12" spans="2:9">
      <c r="B12" s="85" t="s">
        <v>11</v>
      </c>
      <c r="C12" s="85"/>
      <c r="D12" s="83"/>
      <c r="E12" s="85"/>
      <c r="F12" s="85" t="s">
        <v>5</v>
      </c>
      <c r="G12" s="85" t="s">
        <v>196</v>
      </c>
      <c r="H12" s="85"/>
      <c r="I12" s="85"/>
    </row>
    <row r="13" spans="2:9">
      <c r="B13" s="85" t="s">
        <v>12</v>
      </c>
      <c r="C13" s="85"/>
      <c r="D13" s="83"/>
      <c r="E13" s="85"/>
      <c r="F13" s="85" t="s">
        <v>5</v>
      </c>
      <c r="G13" s="85" t="s">
        <v>196</v>
      </c>
      <c r="H13" s="85"/>
      <c r="I13" s="85"/>
    </row>
    <row r="14" spans="2:9">
      <c r="B14" s="85" t="s">
        <v>13</v>
      </c>
      <c r="C14" s="85"/>
      <c r="D14" s="83"/>
      <c r="E14" s="85"/>
      <c r="F14" s="85" t="s">
        <v>5</v>
      </c>
      <c r="G14" s="85" t="s">
        <v>196</v>
      </c>
      <c r="H14" s="85"/>
      <c r="I14" s="85"/>
    </row>
    <row r="15" spans="2:9">
      <c r="B15" s="85" t="s">
        <v>14</v>
      </c>
      <c r="C15" s="85"/>
      <c r="D15" s="83"/>
      <c r="E15" s="85"/>
      <c r="F15" s="85" t="s">
        <v>5</v>
      </c>
      <c r="G15" s="85" t="s">
        <v>196</v>
      </c>
      <c r="H15" s="85"/>
      <c r="I15" s="85"/>
    </row>
    <row r="16" spans="2:9">
      <c r="B16" s="85" t="s">
        <v>15</v>
      </c>
      <c r="C16" s="85"/>
      <c r="D16" s="83"/>
      <c r="E16" s="85"/>
      <c r="F16" s="85" t="s">
        <v>5</v>
      </c>
      <c r="G16" s="85" t="s">
        <v>196</v>
      </c>
      <c r="H16" s="85"/>
      <c r="I16" s="85"/>
    </row>
    <row r="17" spans="2:9">
      <c r="B17" s="85" t="s">
        <v>16</v>
      </c>
      <c r="C17" s="85"/>
      <c r="D17" s="83"/>
      <c r="E17" s="85"/>
      <c r="F17" s="85" t="s">
        <v>5</v>
      </c>
      <c r="G17" s="85" t="s">
        <v>196</v>
      </c>
      <c r="H17" s="85"/>
      <c r="I17" s="85"/>
    </row>
    <row r="18" spans="2:9">
      <c r="B18" s="85" t="s">
        <v>17</v>
      </c>
      <c r="C18" s="85"/>
      <c r="D18" s="83"/>
      <c r="E18" s="85"/>
      <c r="F18" s="85" t="s">
        <v>5</v>
      </c>
      <c r="G18" s="85" t="s">
        <v>196</v>
      </c>
      <c r="H18" s="85"/>
      <c r="I18" s="85"/>
    </row>
    <row r="19" spans="2:9">
      <c r="B19" s="85" t="s">
        <v>18</v>
      </c>
      <c r="C19" s="85"/>
      <c r="D19" s="83"/>
      <c r="E19" s="85"/>
      <c r="F19" s="85" t="s">
        <v>5</v>
      </c>
      <c r="G19" s="85" t="s">
        <v>196</v>
      </c>
      <c r="H19" s="85"/>
      <c r="I19" s="85"/>
    </row>
    <row r="20" spans="2:9">
      <c r="B20" s="85" t="s">
        <v>13</v>
      </c>
      <c r="C20" s="85"/>
      <c r="D20" s="83"/>
      <c r="E20" s="85"/>
      <c r="F20" s="85" t="s">
        <v>5</v>
      </c>
      <c r="G20" s="85" t="s">
        <v>20</v>
      </c>
      <c r="H20" s="85"/>
      <c r="I20" s="85"/>
    </row>
    <row r="21" spans="2:9">
      <c r="B21" s="85" t="s">
        <v>14</v>
      </c>
      <c r="C21" s="85"/>
      <c r="D21" s="83"/>
      <c r="E21" s="85"/>
      <c r="F21" s="85" t="s">
        <v>5</v>
      </c>
      <c r="G21" s="85" t="s">
        <v>20</v>
      </c>
      <c r="H21" s="85"/>
      <c r="I21" s="85"/>
    </row>
    <row r="22" spans="2:9">
      <c r="B22" s="85" t="s">
        <v>15</v>
      </c>
      <c r="C22" s="85"/>
      <c r="D22" s="83"/>
      <c r="E22" s="85"/>
      <c r="F22" s="85" t="s">
        <v>5</v>
      </c>
      <c r="G22" s="85" t="s">
        <v>20</v>
      </c>
      <c r="H22" s="85"/>
      <c r="I22" s="85"/>
    </row>
    <row r="23" spans="2:9">
      <c r="B23" s="85" t="s">
        <v>16</v>
      </c>
      <c r="C23" s="85"/>
      <c r="D23" s="83"/>
      <c r="E23" s="85"/>
      <c r="F23" s="85" t="s">
        <v>5</v>
      </c>
      <c r="G23" s="85" t="s">
        <v>20</v>
      </c>
      <c r="H23" s="85"/>
      <c r="I23" s="85"/>
    </row>
    <row r="24" spans="2:9">
      <c r="B24" s="85" t="s">
        <v>21</v>
      </c>
      <c r="C24" s="85"/>
      <c r="D24" s="83"/>
      <c r="E24" s="85"/>
      <c r="F24" s="85" t="s">
        <v>5</v>
      </c>
      <c r="G24" s="85" t="s">
        <v>20</v>
      </c>
      <c r="H24" s="85"/>
      <c r="I24" s="85"/>
    </row>
    <row r="25" spans="2:9">
      <c r="B25" s="85" t="s">
        <v>24</v>
      </c>
      <c r="C25" s="85"/>
      <c r="D25" s="83"/>
      <c r="E25" s="85"/>
      <c r="F25" s="85" t="s">
        <v>5</v>
      </c>
      <c r="G25" s="85" t="s">
        <v>20</v>
      </c>
      <c r="H25" s="85"/>
      <c r="I25" s="85"/>
    </row>
    <row r="26" spans="2:9">
      <c r="B26" s="85" t="s">
        <v>25</v>
      </c>
      <c r="C26" s="85"/>
      <c r="D26" s="83"/>
      <c r="E26" s="85"/>
      <c r="F26" s="85" t="s">
        <v>5</v>
      </c>
      <c r="G26" s="85" t="s">
        <v>20</v>
      </c>
      <c r="H26" s="85"/>
      <c r="I26" s="85"/>
    </row>
    <row r="27" spans="2:9">
      <c r="B27" s="85" t="s">
        <v>197</v>
      </c>
      <c r="C27" s="85"/>
      <c r="D27" s="84" t="b">
        <v>0</v>
      </c>
      <c r="E27" s="85"/>
      <c r="F27" s="85" t="s">
        <v>5</v>
      </c>
      <c r="G27" s="85" t="s">
        <v>20</v>
      </c>
      <c r="H27" s="85"/>
      <c r="I27" s="85"/>
    </row>
    <row r="28" spans="2:9">
      <c r="B28" s="85" t="s">
        <v>198</v>
      </c>
      <c r="C28" s="85"/>
      <c r="D28" s="84" t="b">
        <v>0</v>
      </c>
      <c r="E28" s="85"/>
      <c r="F28" s="85" t="s">
        <v>5</v>
      </c>
      <c r="G28" s="85" t="s">
        <v>20</v>
      </c>
      <c r="H28" s="85"/>
      <c r="I28" s="85"/>
    </row>
    <row r="29" spans="2:9">
      <c r="B29" s="85" t="s">
        <v>199</v>
      </c>
      <c r="C29" s="85"/>
      <c r="D29" s="84" t="b">
        <v>0</v>
      </c>
      <c r="E29" s="85"/>
      <c r="F29" s="85" t="s">
        <v>5</v>
      </c>
      <c r="G29" s="85" t="s">
        <v>20</v>
      </c>
      <c r="H29" s="85"/>
      <c r="I29" s="85"/>
    </row>
    <row r="30" spans="2:9">
      <c r="B30" s="85" t="s">
        <v>200</v>
      </c>
      <c r="C30" s="85"/>
      <c r="D30" s="83"/>
      <c r="E30" s="85"/>
      <c r="F30" s="85" t="s">
        <v>5</v>
      </c>
      <c r="G30" s="85" t="s">
        <v>20</v>
      </c>
      <c r="H30" s="85"/>
      <c r="I30" s="85"/>
    </row>
    <row r="31" spans="2:9">
      <c r="B31" s="85" t="s">
        <v>26</v>
      </c>
      <c r="C31" s="85"/>
      <c r="D31" s="83"/>
      <c r="E31" s="85"/>
      <c r="F31" s="85" t="s">
        <v>5</v>
      </c>
      <c r="G31" s="85" t="s">
        <v>20</v>
      </c>
      <c r="H31" s="85"/>
      <c r="I31" s="85"/>
    </row>
    <row r="32" spans="2:9">
      <c r="B32" s="85" t="s">
        <v>27</v>
      </c>
      <c r="C32" s="85"/>
      <c r="D32" s="83"/>
      <c r="E32" s="85"/>
      <c r="F32" s="85" t="s">
        <v>5</v>
      </c>
      <c r="G32" s="85" t="s">
        <v>20</v>
      </c>
      <c r="H32" s="85"/>
      <c r="I32" s="85"/>
    </row>
    <row r="33" spans="2:9">
      <c r="B33" s="85" t="s">
        <v>201</v>
      </c>
      <c r="C33" s="85"/>
      <c r="D33" s="84" t="b">
        <v>0</v>
      </c>
      <c r="E33" s="85"/>
      <c r="F33" s="85" t="s">
        <v>5</v>
      </c>
      <c r="G33" s="85" t="s">
        <v>20</v>
      </c>
      <c r="H33" s="85"/>
      <c r="I33" s="85"/>
    </row>
    <row r="34" spans="2:9">
      <c r="B34" s="85" t="s">
        <v>202</v>
      </c>
      <c r="C34" s="85"/>
      <c r="D34" s="84" t="b">
        <v>0</v>
      </c>
      <c r="E34" s="85"/>
      <c r="F34" s="85" t="s">
        <v>5</v>
      </c>
      <c r="G34" s="85" t="s">
        <v>20</v>
      </c>
      <c r="H34" s="85"/>
      <c r="I34" s="85"/>
    </row>
    <row r="35" spans="2:9">
      <c r="B35" s="85" t="s">
        <v>8</v>
      </c>
      <c r="C35" s="85"/>
      <c r="D35" s="84" t="b">
        <v>0</v>
      </c>
      <c r="E35" s="85"/>
      <c r="F35" s="85" t="s">
        <v>5</v>
      </c>
      <c r="G35" s="85" t="s">
        <v>203</v>
      </c>
      <c r="H35" s="85"/>
      <c r="I35" s="85"/>
    </row>
    <row r="36" spans="2:9">
      <c r="B36" s="85" t="s">
        <v>9</v>
      </c>
      <c r="C36" s="85"/>
      <c r="D36" s="84" t="b">
        <v>0</v>
      </c>
      <c r="E36" s="85"/>
      <c r="F36" s="85" t="s">
        <v>5</v>
      </c>
      <c r="G36" s="85" t="s">
        <v>203</v>
      </c>
      <c r="H36" s="85"/>
      <c r="I36" s="85"/>
    </row>
    <row r="37" spans="2:9">
      <c r="B37" s="85" t="s">
        <v>10</v>
      </c>
      <c r="C37" s="85"/>
      <c r="D37" s="84" t="b">
        <v>0</v>
      </c>
      <c r="E37" s="85"/>
      <c r="F37" s="85" t="s">
        <v>5</v>
      </c>
      <c r="G37" s="85" t="s">
        <v>203</v>
      </c>
      <c r="H37" s="85"/>
      <c r="I37" s="85"/>
    </row>
    <row r="38" spans="2:9">
      <c r="B38" s="85" t="s">
        <v>11</v>
      </c>
      <c r="C38" s="85"/>
      <c r="D38" s="83"/>
      <c r="E38" s="85"/>
      <c r="F38" s="85" t="s">
        <v>5</v>
      </c>
      <c r="G38" s="85" t="s">
        <v>29</v>
      </c>
      <c r="H38" s="85"/>
      <c r="I38" s="85"/>
    </row>
    <row r="39" spans="2:9">
      <c r="B39" s="85" t="s">
        <v>12</v>
      </c>
      <c r="C39" s="85"/>
      <c r="D39" s="83"/>
      <c r="E39" s="85"/>
      <c r="F39" s="85" t="s">
        <v>5</v>
      </c>
      <c r="G39" s="85" t="s">
        <v>29</v>
      </c>
      <c r="H39" s="85"/>
      <c r="I39" s="85"/>
    </row>
    <row r="40" spans="2:9">
      <c r="B40" s="85" t="s">
        <v>13</v>
      </c>
      <c r="C40" s="85"/>
      <c r="D40" s="83"/>
      <c r="E40" s="85"/>
      <c r="F40" s="85" t="s">
        <v>5</v>
      </c>
      <c r="G40" s="85" t="s">
        <v>29</v>
      </c>
      <c r="H40" s="85"/>
      <c r="I40" s="85"/>
    </row>
    <row r="41" spans="2:9">
      <c r="B41" s="85" t="s">
        <v>14</v>
      </c>
      <c r="C41" s="85"/>
      <c r="D41" s="83"/>
      <c r="E41" s="85"/>
      <c r="F41" s="85" t="s">
        <v>5</v>
      </c>
      <c r="G41" s="85" t="s">
        <v>29</v>
      </c>
      <c r="H41" s="85"/>
      <c r="I41" s="85"/>
    </row>
    <row r="42" spans="2:9" ht="12.75" customHeight="1">
      <c r="B42" s="85" t="s">
        <v>15</v>
      </c>
      <c r="C42" s="85"/>
      <c r="D42" s="83"/>
      <c r="E42" s="85"/>
      <c r="F42" s="85" t="s">
        <v>5</v>
      </c>
      <c r="G42" s="85" t="s">
        <v>29</v>
      </c>
      <c r="H42" s="85"/>
      <c r="I42" s="85"/>
    </row>
    <row r="43" spans="2:9" ht="12.75" customHeight="1">
      <c r="B43" s="85" t="s">
        <v>16</v>
      </c>
      <c r="C43" s="85"/>
      <c r="D43" s="83"/>
      <c r="E43" s="85"/>
      <c r="F43" s="85" t="s">
        <v>5</v>
      </c>
      <c r="G43" s="85" t="s">
        <v>29</v>
      </c>
      <c r="H43" s="85"/>
      <c r="I43" s="85"/>
    </row>
    <row r="44" spans="2:9" ht="12.75" customHeight="1">
      <c r="B44" s="85" t="s">
        <v>17</v>
      </c>
      <c r="C44" s="85"/>
      <c r="D44" s="83"/>
      <c r="E44" s="85"/>
      <c r="F44" s="85" t="s">
        <v>5</v>
      </c>
      <c r="G44" s="85" t="s">
        <v>29</v>
      </c>
      <c r="H44" s="85"/>
      <c r="I44" s="85"/>
    </row>
    <row r="45" spans="2:9" ht="12.75" customHeight="1">
      <c r="B45" s="85" t="s">
        <v>18</v>
      </c>
      <c r="C45" s="85"/>
      <c r="D45" s="83"/>
      <c r="E45" s="85"/>
      <c r="F45" s="85" t="s">
        <v>5</v>
      </c>
      <c r="G45" s="85" t="s">
        <v>29</v>
      </c>
      <c r="H45" s="85"/>
      <c r="I45" s="85"/>
    </row>
    <row r="46" spans="2:9" ht="12.75" customHeight="1">
      <c r="B46" s="85" t="s">
        <v>30</v>
      </c>
      <c r="C46" s="85"/>
      <c r="D46" s="83"/>
      <c r="E46" s="85"/>
      <c r="F46" s="85" t="s">
        <v>5</v>
      </c>
      <c r="G46" s="85" t="s">
        <v>29</v>
      </c>
      <c r="H46" s="85"/>
      <c r="I46" s="85"/>
    </row>
    <row r="47" spans="2:9" ht="12.75" customHeight="1">
      <c r="B47" s="85" t="s">
        <v>31</v>
      </c>
      <c r="C47" s="85"/>
      <c r="D47" s="83"/>
      <c r="E47" s="85"/>
      <c r="F47" s="85" t="s">
        <v>5</v>
      </c>
      <c r="G47" s="85" t="s">
        <v>29</v>
      </c>
      <c r="H47" s="85"/>
      <c r="I47" s="85"/>
    </row>
    <row r="48" spans="2:9" ht="12.75" customHeight="1">
      <c r="B48" s="85" t="s">
        <v>33</v>
      </c>
      <c r="C48" s="85"/>
      <c r="D48" s="84" t="b">
        <v>0</v>
      </c>
      <c r="E48" s="85"/>
      <c r="F48" s="85" t="s">
        <v>5</v>
      </c>
      <c r="G48" s="85" t="s">
        <v>32</v>
      </c>
      <c r="H48" s="85"/>
      <c r="I48" s="85"/>
    </row>
    <row r="49" spans="2:9" ht="12.75" customHeight="1">
      <c r="B49" s="85" t="s">
        <v>34</v>
      </c>
      <c r="C49" s="85"/>
      <c r="D49" s="84" t="b">
        <v>0</v>
      </c>
      <c r="E49" s="85"/>
      <c r="F49" s="85" t="s">
        <v>5</v>
      </c>
      <c r="G49" s="85" t="s">
        <v>32</v>
      </c>
      <c r="H49" s="85"/>
      <c r="I49" s="85"/>
    </row>
    <row r="50" spans="2:9" ht="12.75" customHeight="1">
      <c r="B50" s="85" t="s">
        <v>35</v>
      </c>
      <c r="C50" s="85"/>
      <c r="D50" s="84" t="b">
        <v>0</v>
      </c>
      <c r="E50" s="85"/>
      <c r="F50" s="85" t="s">
        <v>5</v>
      </c>
      <c r="G50" s="85" t="s">
        <v>32</v>
      </c>
      <c r="H50" s="85"/>
      <c r="I50" s="85"/>
    </row>
    <row r="51" spans="2:9" ht="12.75" customHeight="1">
      <c r="B51" s="85" t="s">
        <v>36</v>
      </c>
      <c r="C51" s="85"/>
      <c r="D51" s="84" t="b">
        <v>0</v>
      </c>
      <c r="E51" s="85"/>
      <c r="F51" s="85" t="s">
        <v>5</v>
      </c>
      <c r="G51" s="85" t="s">
        <v>32</v>
      </c>
      <c r="H51" s="85"/>
      <c r="I51" s="85"/>
    </row>
    <row r="52" spans="2:9" ht="12.75" customHeight="1">
      <c r="B52" s="85" t="s">
        <v>37</v>
      </c>
      <c r="C52" s="85"/>
      <c r="D52" s="84" t="b">
        <v>0</v>
      </c>
      <c r="E52" s="85"/>
      <c r="F52" s="85" t="s">
        <v>5</v>
      </c>
      <c r="G52" s="85" t="s">
        <v>32</v>
      </c>
      <c r="H52" s="85"/>
      <c r="I52" s="85"/>
    </row>
    <row r="53" spans="2:9" ht="12.75" customHeight="1">
      <c r="B53" s="85" t="s">
        <v>39</v>
      </c>
      <c r="C53" s="85"/>
      <c r="D53" s="84" t="b">
        <v>0</v>
      </c>
      <c r="E53" s="85"/>
      <c r="F53" s="85" t="s">
        <v>38</v>
      </c>
      <c r="G53" s="85" t="s">
        <v>38</v>
      </c>
      <c r="H53" s="85"/>
      <c r="I53" s="85"/>
    </row>
    <row r="54" spans="2:9" ht="12.75" customHeight="1">
      <c r="B54" s="85" t="s">
        <v>40</v>
      </c>
      <c r="C54" s="85"/>
      <c r="D54" s="84" t="b">
        <v>0</v>
      </c>
      <c r="E54" s="85"/>
      <c r="F54" s="85" t="s">
        <v>38</v>
      </c>
      <c r="G54" s="85" t="s">
        <v>38</v>
      </c>
      <c r="H54" s="85"/>
      <c r="I54" s="85"/>
    </row>
    <row r="55" spans="2:9" ht="12.75" customHeight="1">
      <c r="B55" s="85" t="s">
        <v>41</v>
      </c>
      <c r="C55" s="85"/>
      <c r="D55" s="84" t="b">
        <v>0</v>
      </c>
      <c r="E55" s="85"/>
      <c r="F55" s="85" t="s">
        <v>38</v>
      </c>
      <c r="G55" s="85" t="s">
        <v>38</v>
      </c>
      <c r="H55" s="85"/>
      <c r="I55" s="85"/>
    </row>
    <row r="56" spans="2:9" ht="12.75" customHeight="1">
      <c r="B56" s="85" t="s">
        <v>43</v>
      </c>
      <c r="C56" s="85"/>
      <c r="D56" s="83" t="s">
        <v>82</v>
      </c>
      <c r="E56" s="85"/>
      <c r="F56" s="85" t="s">
        <v>38</v>
      </c>
      <c r="G56" s="85" t="s">
        <v>38</v>
      </c>
      <c r="H56" s="85"/>
      <c r="I56" s="85"/>
    </row>
    <row r="57" spans="2:9" ht="12.75" customHeight="1">
      <c r="B57" s="85" t="s">
        <v>44</v>
      </c>
      <c r="C57" s="85"/>
      <c r="D57" s="83" t="s">
        <v>204</v>
      </c>
      <c r="E57" s="85"/>
      <c r="F57" s="85" t="s">
        <v>38</v>
      </c>
      <c r="G57" s="85" t="s">
        <v>38</v>
      </c>
      <c r="H57" s="85"/>
      <c r="I57" s="85"/>
    </row>
    <row r="58" spans="2:9" ht="12.75" customHeight="1">
      <c r="B58" s="85" t="s">
        <v>48</v>
      </c>
      <c r="C58" s="85"/>
      <c r="D58" s="83" t="str">
        <f>IF(Datenquelle!A3&gt;1,Datenquelle!B3,"")</f>
        <v/>
      </c>
      <c r="E58" s="85"/>
      <c r="F58" s="85" t="s">
        <v>38</v>
      </c>
      <c r="G58" s="85" t="s">
        <v>38</v>
      </c>
      <c r="H58" s="85"/>
      <c r="I58" s="85"/>
    </row>
    <row r="59" spans="2:9" ht="12.75" customHeight="1">
      <c r="B59" s="85" t="s">
        <v>46</v>
      </c>
      <c r="C59" s="85"/>
      <c r="D59" s="84" t="b">
        <v>0</v>
      </c>
      <c r="E59" s="85"/>
      <c r="F59" s="85" t="s">
        <v>38</v>
      </c>
      <c r="G59" s="85" t="s">
        <v>38</v>
      </c>
      <c r="H59" s="85"/>
      <c r="I59" s="85"/>
    </row>
    <row r="60" spans="2:9" ht="12.75" customHeight="1">
      <c r="B60" s="85" t="s">
        <v>47</v>
      </c>
      <c r="C60" s="85"/>
      <c r="D60" s="84" t="b">
        <v>0</v>
      </c>
      <c r="E60" s="85"/>
      <c r="F60" s="85" t="s">
        <v>38</v>
      </c>
      <c r="G60" s="85" t="s">
        <v>38</v>
      </c>
      <c r="H60" s="85"/>
      <c r="I60" s="85"/>
    </row>
    <row r="61" spans="2:9" ht="12.75" customHeight="1">
      <c r="B61" s="85" t="s">
        <v>51</v>
      </c>
      <c r="C61" s="85"/>
      <c r="D61" s="84" t="b">
        <f>IF(Datenquelle!L3="3x400",TRUE,FALSE)</f>
        <v>0</v>
      </c>
      <c r="E61" s="85"/>
      <c r="F61" s="85" t="s">
        <v>38</v>
      </c>
      <c r="G61" s="85" t="s">
        <v>49</v>
      </c>
      <c r="H61" s="85"/>
      <c r="I61" s="85"/>
    </row>
    <row r="62" spans="2:9" ht="12.75" customHeight="1">
      <c r="B62" s="85" t="s">
        <v>52</v>
      </c>
      <c r="C62" s="85"/>
      <c r="D62" s="83" t="str">
        <f>IF(Datenquelle!K3&gt;0,Datenquelle!K3,"")</f>
        <v/>
      </c>
      <c r="E62" s="85"/>
      <c r="F62" s="85" t="s">
        <v>38</v>
      </c>
      <c r="G62" s="85" t="s">
        <v>49</v>
      </c>
      <c r="H62" s="85"/>
      <c r="I62" s="85"/>
    </row>
    <row r="63" spans="2:9" ht="12.75" customHeight="1">
      <c r="B63" s="85" t="s">
        <v>53</v>
      </c>
      <c r="C63" s="85"/>
      <c r="D63" s="83" t="str">
        <f>IF(Datenquelle!J3&gt;0,Datenquelle!J3,"")</f>
        <v/>
      </c>
      <c r="E63" s="85"/>
      <c r="F63" s="85" t="s">
        <v>38</v>
      </c>
      <c r="G63" s="85" t="s">
        <v>49</v>
      </c>
      <c r="H63" s="85"/>
      <c r="I63" s="85"/>
    </row>
    <row r="64" spans="2:9" ht="12.75" customHeight="1">
      <c r="B64" s="85" t="s">
        <v>55</v>
      </c>
      <c r="C64" s="85"/>
      <c r="D64" s="84" t="b">
        <f>IF(Datenquelle!L3="1x230",TRUE,FALSE)</f>
        <v>0</v>
      </c>
      <c r="E64" s="85"/>
      <c r="F64" s="85" t="s">
        <v>38</v>
      </c>
      <c r="G64" s="85" t="s">
        <v>49</v>
      </c>
      <c r="H64" s="85"/>
      <c r="I64" s="85"/>
    </row>
    <row r="65" spans="2:9" ht="12.75" customHeight="1">
      <c r="B65" s="85" t="s">
        <v>205</v>
      </c>
      <c r="C65" s="85"/>
      <c r="D65" s="83" t="str">
        <f>IF(Datenquelle!O3&gt;0,Datenquelle!O3,"")</f>
        <v/>
      </c>
      <c r="E65" s="85"/>
      <c r="F65" s="85" t="s">
        <v>38</v>
      </c>
      <c r="G65" s="85" t="s">
        <v>49</v>
      </c>
      <c r="H65" s="85"/>
      <c r="I65" s="85"/>
    </row>
    <row r="66" spans="2:9" ht="12.75" customHeight="1">
      <c r="B66" s="85" t="s">
        <v>57</v>
      </c>
      <c r="C66" s="85"/>
      <c r="D66" s="83" t="str">
        <f>IF(Datenquelle!J3&gt;0,Datenquelle!J3,"")</f>
        <v/>
      </c>
      <c r="E66" s="85"/>
      <c r="F66" s="85" t="s">
        <v>38</v>
      </c>
      <c r="G66" s="85" t="s">
        <v>49</v>
      </c>
      <c r="H66" s="85"/>
      <c r="I66" s="85"/>
    </row>
    <row r="67" spans="2:9" ht="12.75" customHeight="1">
      <c r="B67" s="85" t="s">
        <v>58</v>
      </c>
      <c r="C67" s="85"/>
      <c r="D67" s="84" t="b">
        <v>0</v>
      </c>
      <c r="E67" s="85"/>
      <c r="F67" s="85" t="s">
        <v>38</v>
      </c>
      <c r="G67" s="85" t="s">
        <v>49</v>
      </c>
      <c r="H67" s="85"/>
      <c r="I67" s="85"/>
    </row>
    <row r="68" spans="2:9" ht="12.75" customHeight="1">
      <c r="B68" s="85" t="s">
        <v>59</v>
      </c>
      <c r="C68" s="85"/>
      <c r="D68" s="83" t="str">
        <f>Datenquelle!F3</f>
        <v/>
      </c>
      <c r="E68" s="85"/>
      <c r="F68" s="85" t="s">
        <v>38</v>
      </c>
      <c r="G68" s="85" t="s">
        <v>49</v>
      </c>
      <c r="H68" s="85"/>
      <c r="I68" s="85"/>
    </row>
    <row r="69" spans="2:9">
      <c r="B69" s="85" t="s">
        <v>61</v>
      </c>
      <c r="C69" s="85"/>
      <c r="D69" s="83" t="str">
        <f>IF(Datenquelle!N3&gt;0,Datenquelle!N3,"")</f>
        <v/>
      </c>
      <c r="E69" s="85"/>
      <c r="F69" s="85" t="s">
        <v>38</v>
      </c>
      <c r="G69" s="85" t="s">
        <v>49</v>
      </c>
      <c r="H69" s="85"/>
      <c r="I69" s="85"/>
    </row>
    <row r="70" spans="2:9">
      <c r="B70" s="85" t="s">
        <v>64</v>
      </c>
      <c r="C70" s="85"/>
      <c r="D70" s="84" t="b">
        <f>IF(Datenquelle!P3="X",TRUE,FALSE)</f>
        <v>0</v>
      </c>
      <c r="E70" s="85"/>
      <c r="F70" s="85" t="s">
        <v>38</v>
      </c>
      <c r="G70" s="85" t="s">
        <v>206</v>
      </c>
      <c r="H70" s="85"/>
      <c r="I70" s="85"/>
    </row>
    <row r="71" spans="2:9">
      <c r="B71" s="85" t="s">
        <v>65</v>
      </c>
      <c r="C71" s="85"/>
      <c r="D71" s="84" t="b">
        <f>IF(Datenquelle!Q3="X",TRUE,FALSE)</f>
        <v>0</v>
      </c>
      <c r="E71" s="85"/>
      <c r="F71" s="85" t="s">
        <v>38</v>
      </c>
      <c r="G71" s="85" t="s">
        <v>206</v>
      </c>
      <c r="H71" s="85"/>
      <c r="I71" s="85"/>
    </row>
    <row r="72" spans="2:9">
      <c r="B72" s="85" t="s">
        <v>66</v>
      </c>
      <c r="C72" s="85"/>
      <c r="D72" s="84" t="b">
        <f>IF(Datenquelle!R3="X",TRUE,FALSE)</f>
        <v>0</v>
      </c>
      <c r="E72" s="85"/>
      <c r="F72" s="85" t="s">
        <v>38</v>
      </c>
      <c r="G72" s="85" t="s">
        <v>206</v>
      </c>
      <c r="H72" s="85"/>
      <c r="I72" s="85"/>
    </row>
    <row r="73" spans="2:9">
      <c r="B73" s="85" t="s">
        <v>67</v>
      </c>
      <c r="C73" s="85"/>
      <c r="D73" s="84" t="b">
        <f>IF(Datenquelle!S3="X",TRUE,FALSE)</f>
        <v>0</v>
      </c>
      <c r="E73" s="85"/>
      <c r="F73" s="85" t="s">
        <v>38</v>
      </c>
      <c r="G73" s="85" t="s">
        <v>206</v>
      </c>
      <c r="H73" s="85"/>
      <c r="I73" s="85"/>
    </row>
    <row r="74" spans="2:9">
      <c r="B74" s="85" t="s">
        <v>68</v>
      </c>
      <c r="C74" s="85"/>
      <c r="D74" s="84" t="b">
        <f>IF(Datenquelle!T3="X",TRUE,FALSE)</f>
        <v>0</v>
      </c>
      <c r="E74" s="85"/>
      <c r="F74" s="85" t="s">
        <v>38</v>
      </c>
      <c r="G74" s="85" t="s">
        <v>206</v>
      </c>
      <c r="H74" s="85"/>
      <c r="I74" s="85"/>
    </row>
    <row r="75" spans="2:9">
      <c r="B75" s="85" t="s">
        <v>207</v>
      </c>
      <c r="C75" s="85"/>
      <c r="D75" s="83" t="str">
        <f>IF(Datenquelle!H3&gt;0,Datenquelle!H3,"")</f>
        <v/>
      </c>
      <c r="E75" s="85"/>
      <c r="F75" s="85" t="s">
        <v>38</v>
      </c>
      <c r="G75" s="85" t="s">
        <v>206</v>
      </c>
      <c r="H75" s="85"/>
      <c r="I75" s="85"/>
    </row>
    <row r="76" spans="2:9">
      <c r="B76" s="85" t="s">
        <v>70</v>
      </c>
      <c r="C76" s="85"/>
      <c r="D76" s="84" t="b">
        <v>0</v>
      </c>
      <c r="E76" s="85"/>
      <c r="F76" s="85" t="s">
        <v>38</v>
      </c>
      <c r="G76" s="85" t="s">
        <v>206</v>
      </c>
      <c r="H76" s="85"/>
      <c r="I76" s="85"/>
    </row>
    <row r="77" spans="2:9">
      <c r="B77" s="85" t="s">
        <v>42</v>
      </c>
      <c r="C77" s="85"/>
      <c r="D77" s="84" t="b">
        <f>IF(Datenquelle!G3="X",TRUE,FALSE)</f>
        <v>0</v>
      </c>
      <c r="E77" s="85"/>
      <c r="F77" s="85" t="s">
        <v>38</v>
      </c>
      <c r="G77" s="85" t="s">
        <v>206</v>
      </c>
      <c r="H77" s="85"/>
      <c r="I77" s="85"/>
    </row>
    <row r="78" spans="2:9">
      <c r="B78" s="85" t="s">
        <v>75</v>
      </c>
      <c r="C78" s="85"/>
      <c r="D78" s="84" t="b">
        <f>IF(Datenquelle!AB3="X",TRUE,FALSE)</f>
        <v>0</v>
      </c>
      <c r="E78" s="85"/>
      <c r="F78" s="85" t="s">
        <v>38</v>
      </c>
      <c r="G78" s="85" t="s">
        <v>206</v>
      </c>
      <c r="H78" s="85"/>
      <c r="I78" s="85"/>
    </row>
    <row r="79" spans="2:9">
      <c r="B79" s="85" t="s">
        <v>76</v>
      </c>
      <c r="C79" s="85"/>
      <c r="D79" s="84" t="b">
        <f>IF(Datenquelle!AD3="X",TRUE,FALSE)</f>
        <v>0</v>
      </c>
      <c r="E79" s="85"/>
      <c r="F79" s="85" t="s">
        <v>38</v>
      </c>
      <c r="G79" s="85" t="s">
        <v>206</v>
      </c>
      <c r="H79" s="85"/>
      <c r="I79" s="85"/>
    </row>
    <row r="80" spans="2:9">
      <c r="B80" s="85" t="s">
        <v>77</v>
      </c>
      <c r="C80" s="85"/>
      <c r="D80" s="84" t="b">
        <f>IF(Datenquelle!AE3="X",TRUE,FALSE)</f>
        <v>0</v>
      </c>
      <c r="E80" s="85"/>
      <c r="F80" s="85" t="s">
        <v>38</v>
      </c>
      <c r="G80" s="85" t="s">
        <v>206</v>
      </c>
      <c r="H80" s="85"/>
      <c r="I80" s="85"/>
    </row>
    <row r="81" spans="2:9">
      <c r="B81" s="85" t="s">
        <v>78</v>
      </c>
      <c r="C81" s="85"/>
      <c r="D81" s="84" t="b">
        <f>IF(Datenquelle!AC3="X",TRUE,FALSE)</f>
        <v>0</v>
      </c>
      <c r="E81" s="85"/>
      <c r="F81" s="85" t="s">
        <v>38</v>
      </c>
      <c r="G81" s="85" t="s">
        <v>206</v>
      </c>
      <c r="H81" s="85"/>
      <c r="I81" s="85"/>
    </row>
    <row r="82" spans="2:9">
      <c r="B82" s="85" t="s">
        <v>80</v>
      </c>
      <c r="C82" s="85"/>
      <c r="D82" s="84" t="b">
        <v>0</v>
      </c>
      <c r="E82" s="85"/>
      <c r="F82" s="85" t="s">
        <v>38</v>
      </c>
      <c r="G82" s="85" t="s">
        <v>206</v>
      </c>
      <c r="H82" s="85"/>
      <c r="I82" s="85"/>
    </row>
    <row r="83" spans="2:9">
      <c r="B83" s="85" t="s">
        <v>81</v>
      </c>
      <c r="C83" s="85"/>
      <c r="D83" s="84" t="b">
        <v>0</v>
      </c>
      <c r="E83" s="85"/>
      <c r="F83" s="85" t="s">
        <v>38</v>
      </c>
      <c r="G83" s="85" t="s">
        <v>206</v>
      </c>
      <c r="H83" s="85"/>
      <c r="I83" s="85"/>
    </row>
    <row r="84" spans="2:9">
      <c r="B84" s="85" t="s">
        <v>82</v>
      </c>
      <c r="C84" s="85"/>
      <c r="D84" s="84" t="b">
        <v>0</v>
      </c>
      <c r="E84" s="85"/>
      <c r="F84" s="85" t="s">
        <v>38</v>
      </c>
      <c r="G84" s="85" t="s">
        <v>206</v>
      </c>
      <c r="H84" s="85"/>
      <c r="I84" s="85"/>
    </row>
    <row r="85" spans="2:9">
      <c r="B85" s="85" t="s">
        <v>83</v>
      </c>
      <c r="C85" s="85"/>
      <c r="D85" s="84" t="b">
        <v>0</v>
      </c>
      <c r="E85" s="85"/>
      <c r="F85" s="85" t="s">
        <v>38</v>
      </c>
      <c r="G85" s="85" t="s">
        <v>206</v>
      </c>
      <c r="H85" s="85"/>
      <c r="I85" s="85"/>
    </row>
    <row r="86" spans="2:9">
      <c r="B86" s="85" t="s">
        <v>85</v>
      </c>
      <c r="C86" s="85"/>
      <c r="D86" s="83"/>
      <c r="E86" s="85"/>
      <c r="F86" s="85" t="s">
        <v>38</v>
      </c>
      <c r="G86" s="85" t="s">
        <v>206</v>
      </c>
      <c r="H86" s="85"/>
      <c r="I86" s="85"/>
    </row>
    <row r="87" spans="2:9">
      <c r="B87" s="85" t="s">
        <v>86</v>
      </c>
      <c r="C87" s="85"/>
      <c r="D87" s="83" t="str">
        <f>IF(Datenquelle!D3&gt;0,Datenquelle!D3,"")</f>
        <v/>
      </c>
      <c r="E87" s="85"/>
      <c r="F87" s="85" t="s">
        <v>38</v>
      </c>
      <c r="G87" s="85" t="s">
        <v>206</v>
      </c>
      <c r="H87" s="85"/>
      <c r="I87" s="85"/>
    </row>
    <row r="88" spans="2:9">
      <c r="B88" s="85" t="s">
        <v>88</v>
      </c>
      <c r="C88" s="85"/>
      <c r="D88" s="83"/>
      <c r="E88" s="85"/>
      <c r="F88" s="85" t="s">
        <v>38</v>
      </c>
      <c r="G88" s="85" t="s">
        <v>206</v>
      </c>
      <c r="H88" s="85"/>
      <c r="I88" s="85"/>
    </row>
    <row r="89" spans="2:9">
      <c r="B89" s="85" t="s">
        <v>39</v>
      </c>
      <c r="C89" s="85"/>
      <c r="D89" s="84" t="b">
        <v>0</v>
      </c>
      <c r="E89" s="85"/>
      <c r="F89" s="85" t="s">
        <v>89</v>
      </c>
      <c r="G89" s="85" t="s">
        <v>89</v>
      </c>
      <c r="H89" s="85"/>
      <c r="I89" s="85"/>
    </row>
    <row r="90" spans="2:9">
      <c r="B90" s="85" t="s">
        <v>40</v>
      </c>
      <c r="C90" s="85"/>
      <c r="D90" s="84" t="b">
        <v>0</v>
      </c>
      <c r="E90" s="85"/>
      <c r="F90" s="85" t="s">
        <v>89</v>
      </c>
      <c r="G90" s="85" t="s">
        <v>89</v>
      </c>
      <c r="H90" s="85"/>
      <c r="I90" s="85"/>
    </row>
    <row r="91" spans="2:9">
      <c r="B91" s="85" t="s">
        <v>43</v>
      </c>
      <c r="C91" s="85"/>
      <c r="D91" s="83"/>
      <c r="E91" s="85"/>
      <c r="F91" s="85" t="s">
        <v>89</v>
      </c>
      <c r="G91" s="85" t="s">
        <v>89</v>
      </c>
      <c r="H91" s="85"/>
      <c r="I91" s="85"/>
    </row>
    <row r="92" spans="2:9">
      <c r="B92" s="85" t="s">
        <v>44</v>
      </c>
      <c r="C92" s="85"/>
      <c r="D92" s="83"/>
      <c r="E92" s="85"/>
      <c r="F92" s="85" t="s">
        <v>89</v>
      </c>
      <c r="G92" s="85" t="s">
        <v>89</v>
      </c>
      <c r="H92" s="85"/>
      <c r="I92" s="85"/>
    </row>
    <row r="93" spans="2:9">
      <c r="B93" s="85" t="s">
        <v>90</v>
      </c>
      <c r="C93" s="85"/>
      <c r="D93" s="84" t="b">
        <v>0</v>
      </c>
      <c r="E93" s="85"/>
      <c r="F93" s="85" t="s">
        <v>89</v>
      </c>
      <c r="G93" s="85" t="s">
        <v>89</v>
      </c>
      <c r="H93" s="85"/>
      <c r="I93" s="85"/>
    </row>
    <row r="94" spans="2:9">
      <c r="B94" s="85" t="s">
        <v>91</v>
      </c>
      <c r="C94" s="85"/>
      <c r="D94" s="84" t="b">
        <v>0</v>
      </c>
      <c r="E94" s="85"/>
      <c r="F94" s="85" t="s">
        <v>89</v>
      </c>
      <c r="G94" s="85" t="s">
        <v>89</v>
      </c>
      <c r="H94" s="85"/>
      <c r="I94" s="85"/>
    </row>
    <row r="95" spans="2:9">
      <c r="B95" s="85" t="s">
        <v>92</v>
      </c>
      <c r="C95" s="85"/>
      <c r="D95" s="84" t="b">
        <v>0</v>
      </c>
      <c r="E95" s="85"/>
      <c r="F95" s="85" t="s">
        <v>89</v>
      </c>
      <c r="G95" s="85" t="s">
        <v>89</v>
      </c>
      <c r="H95" s="85"/>
      <c r="I95" s="85"/>
    </row>
    <row r="96" spans="2:9">
      <c r="B96" s="85" t="s">
        <v>48</v>
      </c>
      <c r="C96" s="85"/>
      <c r="D96" s="83"/>
      <c r="E96" s="85"/>
      <c r="F96" s="85" t="s">
        <v>89</v>
      </c>
      <c r="G96" s="85" t="s">
        <v>89</v>
      </c>
      <c r="H96" s="85"/>
      <c r="I96" s="85"/>
    </row>
    <row r="97" spans="2:9">
      <c r="B97" s="85" t="s">
        <v>208</v>
      </c>
      <c r="C97" s="85"/>
      <c r="D97" s="84" t="b">
        <v>0</v>
      </c>
      <c r="E97" s="85"/>
      <c r="F97" s="85" t="s">
        <v>89</v>
      </c>
      <c r="G97" s="85" t="s">
        <v>89</v>
      </c>
      <c r="H97" s="85"/>
      <c r="I97" s="85"/>
    </row>
    <row r="98" spans="2:9">
      <c r="B98" s="85" t="s">
        <v>209</v>
      </c>
      <c r="C98" s="85"/>
      <c r="D98" s="84" t="b">
        <v>0</v>
      </c>
      <c r="E98" s="85"/>
      <c r="F98" s="85" t="s">
        <v>89</v>
      </c>
      <c r="G98" s="85" t="s">
        <v>89</v>
      </c>
      <c r="H98" s="85"/>
      <c r="I98" s="85"/>
    </row>
    <row r="99" spans="2:9">
      <c r="B99" s="85" t="s">
        <v>210</v>
      </c>
      <c r="C99" s="85"/>
      <c r="D99" s="84" t="b">
        <v>0</v>
      </c>
      <c r="E99" s="85"/>
      <c r="F99" s="85" t="s">
        <v>89</v>
      </c>
      <c r="G99" s="85" t="s">
        <v>89</v>
      </c>
      <c r="H99" s="85"/>
      <c r="I99" s="85"/>
    </row>
    <row r="100" spans="2:9">
      <c r="B100" s="85" t="s">
        <v>211</v>
      </c>
      <c r="C100" s="85"/>
      <c r="D100" s="84" t="b">
        <v>0</v>
      </c>
      <c r="E100" s="85"/>
      <c r="F100" s="85" t="s">
        <v>89</v>
      </c>
      <c r="G100" s="85" t="s">
        <v>89</v>
      </c>
      <c r="H100" s="85"/>
      <c r="I100" s="85"/>
    </row>
    <row r="101" spans="2:9">
      <c r="B101" s="85" t="s">
        <v>212</v>
      </c>
      <c r="C101" s="85"/>
      <c r="D101" s="84" t="b">
        <v>0</v>
      </c>
      <c r="E101" s="85"/>
      <c r="F101" s="85" t="s">
        <v>89</v>
      </c>
      <c r="G101" s="85" t="s">
        <v>89</v>
      </c>
      <c r="H101" s="85"/>
      <c r="I101" s="85"/>
    </row>
    <row r="102" spans="2:9">
      <c r="B102" s="85" t="s">
        <v>213</v>
      </c>
      <c r="C102" s="85"/>
      <c r="D102" s="84" t="b">
        <v>0</v>
      </c>
      <c r="E102" s="85"/>
      <c r="F102" s="85" t="s">
        <v>89</v>
      </c>
      <c r="G102" s="85" t="s">
        <v>89</v>
      </c>
      <c r="H102" s="85"/>
      <c r="I102" s="85"/>
    </row>
    <row r="103" spans="2:9">
      <c r="B103" s="85" t="s">
        <v>214</v>
      </c>
      <c r="C103" s="85"/>
      <c r="D103" s="83"/>
      <c r="E103" s="85"/>
      <c r="F103" s="85" t="s">
        <v>89</v>
      </c>
      <c r="G103" s="85" t="s">
        <v>89</v>
      </c>
      <c r="H103" s="85"/>
      <c r="I103" s="85"/>
    </row>
    <row r="104" spans="2:9">
      <c r="B104" s="85" t="s">
        <v>215</v>
      </c>
      <c r="C104" s="85"/>
      <c r="D104" s="84" t="b">
        <v>0</v>
      </c>
      <c r="E104" s="85"/>
      <c r="F104" s="85" t="s">
        <v>89</v>
      </c>
      <c r="G104" s="85" t="s">
        <v>89</v>
      </c>
      <c r="H104" s="85"/>
      <c r="I104" s="85"/>
    </row>
    <row r="105" spans="2:9">
      <c r="B105" s="85" t="s">
        <v>216</v>
      </c>
      <c r="C105" s="85"/>
      <c r="D105" s="84" t="b">
        <v>0</v>
      </c>
      <c r="E105" s="85"/>
      <c r="F105" s="85" t="s">
        <v>89</v>
      </c>
      <c r="G105" s="85" t="s">
        <v>89</v>
      </c>
      <c r="H105" s="85"/>
      <c r="I105" s="85"/>
    </row>
    <row r="106" spans="2:9">
      <c r="B106" s="85" t="s">
        <v>217</v>
      </c>
      <c r="C106" s="85"/>
      <c r="D106" s="84" t="b">
        <v>0</v>
      </c>
      <c r="E106" s="85"/>
      <c r="F106" s="85" t="s">
        <v>89</v>
      </c>
      <c r="G106" s="85" t="s">
        <v>89</v>
      </c>
      <c r="H106" s="85"/>
      <c r="I106" s="85"/>
    </row>
    <row r="107" spans="2:9">
      <c r="B107" s="85" t="s">
        <v>218</v>
      </c>
      <c r="C107" s="85"/>
      <c r="D107" s="84" t="b">
        <v>0</v>
      </c>
      <c r="E107" s="85"/>
      <c r="F107" s="85" t="s">
        <v>89</v>
      </c>
      <c r="G107" s="85" t="s">
        <v>89</v>
      </c>
      <c r="H107" s="85"/>
      <c r="I107" s="85"/>
    </row>
    <row r="108" spans="2:9">
      <c r="B108" s="85" t="s">
        <v>219</v>
      </c>
      <c r="C108" s="85"/>
      <c r="D108" s="84" t="b">
        <v>0</v>
      </c>
      <c r="E108" s="85"/>
      <c r="F108" s="85" t="s">
        <v>89</v>
      </c>
      <c r="G108" s="85" t="s">
        <v>89</v>
      </c>
      <c r="H108" s="85"/>
      <c r="I108" s="85"/>
    </row>
    <row r="109" spans="2:9">
      <c r="B109" s="85" t="s">
        <v>220</v>
      </c>
      <c r="C109" s="85"/>
      <c r="D109" s="84" t="b">
        <v>0</v>
      </c>
      <c r="E109" s="85"/>
      <c r="F109" s="85" t="s">
        <v>89</v>
      </c>
      <c r="G109" s="85" t="s">
        <v>89</v>
      </c>
      <c r="H109" s="85"/>
      <c r="I109" s="85"/>
    </row>
    <row r="110" spans="2:9">
      <c r="B110" s="85" t="s">
        <v>145</v>
      </c>
      <c r="C110" s="85"/>
      <c r="D110" s="83"/>
      <c r="E110" s="85"/>
      <c r="F110" s="85" t="s">
        <v>89</v>
      </c>
      <c r="G110" s="85" t="s">
        <v>89</v>
      </c>
      <c r="H110" s="85"/>
      <c r="I110" s="85"/>
    </row>
    <row r="111" spans="2:9">
      <c r="B111" s="85" t="s">
        <v>51</v>
      </c>
      <c r="C111" s="85"/>
      <c r="D111" s="84" t="b">
        <v>0</v>
      </c>
      <c r="E111" s="85"/>
      <c r="F111" s="85" t="s">
        <v>89</v>
      </c>
      <c r="G111" s="85" t="s">
        <v>49</v>
      </c>
      <c r="H111" s="85"/>
      <c r="I111" s="85"/>
    </row>
    <row r="112" spans="2:9">
      <c r="B112" s="85" t="s">
        <v>59</v>
      </c>
      <c r="C112" s="85"/>
      <c r="D112" s="83"/>
      <c r="E112" s="85"/>
      <c r="F112" s="85" t="s">
        <v>89</v>
      </c>
      <c r="G112" s="85" t="s">
        <v>49</v>
      </c>
      <c r="H112" s="85"/>
      <c r="I112" s="85"/>
    </row>
    <row r="113" spans="2:9">
      <c r="B113" s="85" t="s">
        <v>53</v>
      </c>
      <c r="C113" s="85"/>
      <c r="D113" s="83"/>
      <c r="E113" s="85"/>
      <c r="F113" s="85" t="s">
        <v>89</v>
      </c>
      <c r="G113" s="85" t="s">
        <v>49</v>
      </c>
      <c r="H113" s="85"/>
      <c r="I113" s="85"/>
    </row>
    <row r="114" spans="2:9">
      <c r="B114" s="85" t="s">
        <v>55</v>
      </c>
      <c r="C114" s="85"/>
      <c r="D114" s="84" t="b">
        <v>0</v>
      </c>
      <c r="E114" s="85"/>
      <c r="F114" s="85" t="s">
        <v>89</v>
      </c>
      <c r="G114" s="85" t="s">
        <v>49</v>
      </c>
      <c r="H114" s="85"/>
      <c r="I114" s="85"/>
    </row>
    <row r="115" spans="2:9">
      <c r="B115" s="85" t="s">
        <v>57</v>
      </c>
      <c r="C115" s="85"/>
      <c r="D115" s="83"/>
      <c r="E115" s="85"/>
      <c r="F115" s="85" t="s">
        <v>89</v>
      </c>
      <c r="G115" s="85" t="s">
        <v>49</v>
      </c>
      <c r="H115" s="85"/>
      <c r="I115" s="85"/>
    </row>
    <row r="116" spans="2:9">
      <c r="B116" s="85" t="s">
        <v>221</v>
      </c>
      <c r="C116" s="85"/>
      <c r="D116" s="84" t="b">
        <v>0</v>
      </c>
      <c r="E116" s="85"/>
      <c r="F116" s="85" t="s">
        <v>89</v>
      </c>
      <c r="G116" s="85" t="s">
        <v>49</v>
      </c>
      <c r="H116" s="85"/>
      <c r="I116" s="85"/>
    </row>
    <row r="117" spans="2:9">
      <c r="B117" s="85" t="s">
        <v>222</v>
      </c>
      <c r="C117" s="85"/>
      <c r="D117" s="83"/>
      <c r="E117" s="85"/>
      <c r="F117" s="85" t="s">
        <v>89</v>
      </c>
      <c r="G117" s="85" t="s">
        <v>49</v>
      </c>
      <c r="H117" s="85"/>
      <c r="I117" s="85"/>
    </row>
    <row r="118" spans="2:9">
      <c r="B118" s="85" t="s">
        <v>104</v>
      </c>
      <c r="C118" s="85"/>
      <c r="D118" s="83"/>
      <c r="E118" s="85"/>
      <c r="F118" s="85" t="s">
        <v>89</v>
      </c>
      <c r="G118" s="85" t="s">
        <v>49</v>
      </c>
      <c r="H118" s="85"/>
      <c r="I118" s="85"/>
    </row>
    <row r="119" spans="2:9">
      <c r="B119" s="85" t="s">
        <v>223</v>
      </c>
      <c r="C119" s="85"/>
      <c r="D119" s="84" t="b">
        <v>0</v>
      </c>
      <c r="E119" s="85"/>
      <c r="F119" s="85" t="s">
        <v>89</v>
      </c>
      <c r="G119" s="85" t="s">
        <v>49</v>
      </c>
      <c r="H119" s="85"/>
      <c r="I119" s="85"/>
    </row>
    <row r="120" spans="2:9">
      <c r="B120" s="85" t="s">
        <v>224</v>
      </c>
      <c r="C120" s="85"/>
      <c r="D120" s="84" t="b">
        <v>0</v>
      </c>
      <c r="E120" s="85"/>
      <c r="F120" s="85" t="s">
        <v>89</v>
      </c>
      <c r="G120" s="85" t="s">
        <v>49</v>
      </c>
      <c r="H120" s="85"/>
      <c r="I120" s="85"/>
    </row>
    <row r="121" spans="2:9">
      <c r="B121" s="85" t="s">
        <v>107</v>
      </c>
      <c r="C121" s="85"/>
      <c r="D121" s="83"/>
      <c r="E121" s="85"/>
      <c r="F121" s="85" t="s">
        <v>89</v>
      </c>
      <c r="G121" s="85" t="s">
        <v>49</v>
      </c>
      <c r="H121" s="85"/>
      <c r="I121" s="85"/>
    </row>
    <row r="122" spans="2:9">
      <c r="B122" s="85" t="s">
        <v>109</v>
      </c>
      <c r="C122" s="85"/>
      <c r="D122" s="83"/>
      <c r="E122" s="85"/>
      <c r="F122" s="85" t="s">
        <v>89</v>
      </c>
      <c r="G122" s="85" t="s">
        <v>49</v>
      </c>
      <c r="H122" s="85"/>
      <c r="I122" s="85"/>
    </row>
    <row r="123" spans="2:9">
      <c r="B123" s="85" t="s">
        <v>112</v>
      </c>
      <c r="C123" s="85"/>
      <c r="D123" s="84" t="b">
        <v>0</v>
      </c>
      <c r="E123" s="85"/>
      <c r="F123" s="85" t="s">
        <v>89</v>
      </c>
      <c r="G123" s="85" t="s">
        <v>111</v>
      </c>
      <c r="H123" s="85"/>
      <c r="I123" s="85"/>
    </row>
    <row r="124" spans="2:9">
      <c r="B124" s="85" t="s">
        <v>113</v>
      </c>
      <c r="C124" s="85"/>
      <c r="D124" s="84" t="b">
        <v>0</v>
      </c>
      <c r="E124" s="85"/>
      <c r="F124" s="85" t="s">
        <v>89</v>
      </c>
      <c r="G124" s="85" t="s">
        <v>111</v>
      </c>
      <c r="H124" s="85"/>
      <c r="I124" s="85"/>
    </row>
    <row r="125" spans="2:9">
      <c r="B125" s="85" t="s">
        <v>114</v>
      </c>
      <c r="C125" s="85"/>
      <c r="D125" s="84" t="b">
        <v>0</v>
      </c>
      <c r="E125" s="85"/>
      <c r="F125" s="85" t="s">
        <v>89</v>
      </c>
      <c r="G125" s="85" t="s">
        <v>111</v>
      </c>
      <c r="H125" s="85"/>
      <c r="I125" s="85"/>
    </row>
    <row r="126" spans="2:9">
      <c r="B126" s="85" t="s">
        <v>115</v>
      </c>
      <c r="C126" s="85"/>
      <c r="D126" s="84" t="b">
        <v>0</v>
      </c>
      <c r="E126" s="85"/>
      <c r="F126" s="85" t="s">
        <v>89</v>
      </c>
      <c r="G126" s="85" t="s">
        <v>111</v>
      </c>
      <c r="H126" s="85"/>
      <c r="I126" s="85"/>
    </row>
    <row r="127" spans="2:9">
      <c r="B127" s="85" t="s">
        <v>116</v>
      </c>
      <c r="C127" s="85"/>
      <c r="D127" s="84" t="b">
        <v>0</v>
      </c>
      <c r="E127" s="85"/>
      <c r="F127" s="85" t="s">
        <v>89</v>
      </c>
      <c r="G127" s="85" t="s">
        <v>111</v>
      </c>
      <c r="H127" s="85"/>
      <c r="I127" s="85"/>
    </row>
    <row r="128" spans="2:9">
      <c r="B128" s="85" t="s">
        <v>58</v>
      </c>
      <c r="C128" s="85"/>
      <c r="D128" s="84" t="b">
        <v>0</v>
      </c>
      <c r="E128" s="85"/>
      <c r="F128" s="85" t="s">
        <v>89</v>
      </c>
      <c r="G128" s="85" t="s">
        <v>111</v>
      </c>
      <c r="H128" s="85"/>
      <c r="I128" s="85"/>
    </row>
    <row r="129" spans="2:9">
      <c r="B129" s="85" t="s">
        <v>225</v>
      </c>
      <c r="C129" s="85"/>
      <c r="D129" s="83"/>
      <c r="E129" s="85"/>
      <c r="F129" s="85" t="s">
        <v>89</v>
      </c>
      <c r="G129" s="85" t="s">
        <v>111</v>
      </c>
      <c r="H129" s="85"/>
      <c r="I129" s="85"/>
    </row>
    <row r="130" spans="2:9">
      <c r="B130" s="85" t="s">
        <v>39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>
      <c r="B131" s="85" t="s">
        <v>40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>
      <c r="B133" s="85" t="s">
        <v>44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>
      <c r="B134" s="85" t="s">
        <v>48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>
      <c r="B135" s="85" t="s">
        <v>51</v>
      </c>
      <c r="C135" s="85"/>
      <c r="D135" s="84" t="b">
        <v>0</v>
      </c>
      <c r="E135" s="85"/>
      <c r="F135" s="85" t="s">
        <v>122</v>
      </c>
      <c r="G135" s="85" t="s">
        <v>49</v>
      </c>
      <c r="H135" s="85"/>
      <c r="I135" s="85"/>
    </row>
    <row r="136" spans="2:9">
      <c r="B136" s="85" t="s">
        <v>52</v>
      </c>
      <c r="C136" s="85"/>
      <c r="D136" s="83"/>
      <c r="E136" s="85"/>
      <c r="F136" s="85" t="s">
        <v>122</v>
      </c>
      <c r="G136" s="85" t="s">
        <v>49</v>
      </c>
      <c r="H136" s="85"/>
      <c r="I136" s="85"/>
    </row>
    <row r="137" spans="2:9">
      <c r="B137" s="85" t="s">
        <v>53</v>
      </c>
      <c r="C137" s="85"/>
      <c r="D137" s="83"/>
      <c r="E137" s="85"/>
      <c r="F137" s="85" t="s">
        <v>122</v>
      </c>
      <c r="G137" s="85" t="s">
        <v>49</v>
      </c>
      <c r="H137" s="85"/>
      <c r="I137" s="85"/>
    </row>
    <row r="138" spans="2:9">
      <c r="B138" s="85" t="s">
        <v>55</v>
      </c>
      <c r="C138" s="85"/>
      <c r="D138" s="84" t="b">
        <v>0</v>
      </c>
      <c r="E138" s="85"/>
      <c r="F138" s="85" t="s">
        <v>122</v>
      </c>
      <c r="G138" s="85" t="s">
        <v>49</v>
      </c>
      <c r="H138" s="85"/>
      <c r="I138" s="85"/>
    </row>
    <row r="139" spans="2:9">
      <c r="B139" s="85" t="s">
        <v>56</v>
      </c>
      <c r="C139" s="85"/>
      <c r="D139" s="83"/>
      <c r="E139" s="85"/>
      <c r="F139" s="85" t="s">
        <v>122</v>
      </c>
      <c r="G139" s="85" t="s">
        <v>49</v>
      </c>
      <c r="H139" s="85"/>
      <c r="I139" s="85"/>
    </row>
    <row r="140" spans="2:9">
      <c r="B140" s="85" t="s">
        <v>57</v>
      </c>
      <c r="C140" s="85"/>
      <c r="D140" s="83"/>
      <c r="E140" s="85"/>
      <c r="F140" s="85" t="s">
        <v>122</v>
      </c>
      <c r="G140" s="85" t="s">
        <v>49</v>
      </c>
      <c r="H140" s="85"/>
      <c r="I140" s="85"/>
    </row>
    <row r="141" spans="2:9">
      <c r="B141" s="85" t="s">
        <v>221</v>
      </c>
      <c r="C141" s="85"/>
      <c r="D141" s="84" t="b">
        <v>0</v>
      </c>
      <c r="E141" s="85"/>
      <c r="F141" s="85" t="s">
        <v>122</v>
      </c>
      <c r="G141" s="85" t="s">
        <v>49</v>
      </c>
      <c r="H141" s="85"/>
      <c r="I141" s="85"/>
    </row>
    <row r="142" spans="2:9">
      <c r="B142" s="85" t="s">
        <v>59</v>
      </c>
      <c r="C142" s="85"/>
      <c r="D142" s="83"/>
      <c r="E142" s="85"/>
      <c r="F142" s="85" t="s">
        <v>122</v>
      </c>
      <c r="G142" s="85" t="s">
        <v>49</v>
      </c>
      <c r="H142" s="85"/>
      <c r="I142" s="85"/>
    </row>
    <row r="143" spans="2:9">
      <c r="B143" s="85" t="s">
        <v>61</v>
      </c>
      <c r="C143" s="85"/>
      <c r="D143" s="83"/>
      <c r="E143" s="85"/>
      <c r="F143" s="85" t="s">
        <v>122</v>
      </c>
      <c r="G143" s="85" t="s">
        <v>49</v>
      </c>
      <c r="H143" s="85"/>
      <c r="I143" s="85"/>
    </row>
    <row r="144" spans="2:9">
      <c r="B144" s="85" t="s">
        <v>124</v>
      </c>
      <c r="C144" s="85"/>
      <c r="D144" s="83"/>
      <c r="E144" s="85"/>
      <c r="F144" s="85" t="s">
        <v>122</v>
      </c>
      <c r="G144" s="85" t="s">
        <v>49</v>
      </c>
      <c r="H144" s="85"/>
      <c r="I144" s="85"/>
    </row>
    <row r="145" spans="2:9">
      <c r="B145" s="85" t="s">
        <v>107</v>
      </c>
      <c r="C145" s="85"/>
      <c r="D145" s="83"/>
      <c r="E145" s="85"/>
      <c r="F145" s="85" t="s">
        <v>122</v>
      </c>
      <c r="G145" s="85" t="s">
        <v>49</v>
      </c>
      <c r="H145" s="85"/>
      <c r="I145" s="85"/>
    </row>
    <row r="146" spans="2:9">
      <c r="B146" s="85" t="s">
        <v>64</v>
      </c>
      <c r="C146" s="85"/>
      <c r="D146" s="84" t="b">
        <v>0</v>
      </c>
      <c r="E146" s="85"/>
      <c r="F146" s="85" t="s">
        <v>122</v>
      </c>
      <c r="G146" s="85" t="s">
        <v>62</v>
      </c>
      <c r="H146" s="85"/>
      <c r="I146" s="85"/>
    </row>
    <row r="147" spans="2:9">
      <c r="B147" s="85" t="s">
        <v>65</v>
      </c>
      <c r="C147" s="85"/>
      <c r="D147" s="84" t="b">
        <v>0</v>
      </c>
      <c r="E147" s="85"/>
      <c r="F147" s="85" t="s">
        <v>122</v>
      </c>
      <c r="G147" s="85" t="s">
        <v>62</v>
      </c>
      <c r="H147" s="85"/>
      <c r="I147" s="85"/>
    </row>
    <row r="148" spans="2:9">
      <c r="B148" s="85" t="s">
        <v>66</v>
      </c>
      <c r="C148" s="85"/>
      <c r="D148" s="84" t="b">
        <v>0</v>
      </c>
      <c r="E148" s="85"/>
      <c r="F148" s="85" t="s">
        <v>122</v>
      </c>
      <c r="G148" s="85" t="s">
        <v>62</v>
      </c>
      <c r="H148" s="85"/>
      <c r="I148" s="85"/>
    </row>
    <row r="149" spans="2:9">
      <c r="B149" s="85" t="s">
        <v>68</v>
      </c>
      <c r="C149" s="85"/>
      <c r="D149" s="84" t="b">
        <v>0</v>
      </c>
      <c r="E149" s="85"/>
      <c r="F149" s="85" t="s">
        <v>122</v>
      </c>
      <c r="G149" s="85" t="s">
        <v>62</v>
      </c>
      <c r="H149" s="85"/>
      <c r="I149" s="85"/>
    </row>
    <row r="150" spans="2:9">
      <c r="B150" s="85" t="s">
        <v>67</v>
      </c>
      <c r="C150" s="85"/>
      <c r="D150" s="84" t="b">
        <v>0</v>
      </c>
      <c r="E150" s="85"/>
      <c r="F150" s="85" t="s">
        <v>122</v>
      </c>
      <c r="G150" s="85" t="s">
        <v>62</v>
      </c>
      <c r="H150" s="85"/>
      <c r="I150" s="85"/>
    </row>
    <row r="151" spans="2:9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62</v>
      </c>
      <c r="H151" s="85"/>
      <c r="I151" s="85"/>
    </row>
    <row r="152" spans="2:9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62</v>
      </c>
      <c r="H152" s="85"/>
      <c r="I152" s="85"/>
    </row>
    <row r="153" spans="2:9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62</v>
      </c>
      <c r="H153" s="85"/>
      <c r="I153" s="85"/>
    </row>
    <row r="154" spans="2:9">
      <c r="B154" s="85" t="s">
        <v>39</v>
      </c>
      <c r="C154" s="85"/>
      <c r="D154" s="84" t="b">
        <v>0</v>
      </c>
      <c r="E154" s="85"/>
      <c r="F154" s="85" t="s">
        <v>122</v>
      </c>
      <c r="G154" s="85" t="s">
        <v>62</v>
      </c>
      <c r="H154" s="85"/>
      <c r="I154" s="85"/>
    </row>
    <row r="155" spans="2:9">
      <c r="B155" s="85" t="s">
        <v>39</v>
      </c>
      <c r="C155" s="85"/>
      <c r="D155" s="84" t="b">
        <v>0</v>
      </c>
      <c r="E155" s="85"/>
      <c r="F155" s="85" t="s">
        <v>36</v>
      </c>
      <c r="G155" s="85" t="s">
        <v>36</v>
      </c>
      <c r="H155" s="85"/>
      <c r="I155" s="85"/>
    </row>
    <row r="156" spans="2:9">
      <c r="B156" s="85" t="s">
        <v>40</v>
      </c>
      <c r="C156" s="85"/>
      <c r="D156" s="84" t="b">
        <v>0</v>
      </c>
      <c r="E156" s="85"/>
      <c r="F156" s="85" t="s">
        <v>36</v>
      </c>
      <c r="G156" s="85" t="s">
        <v>36</v>
      </c>
      <c r="H156" s="85"/>
      <c r="I156" s="85"/>
    </row>
    <row r="157" spans="2:9">
      <c r="B157" s="85" t="s">
        <v>123</v>
      </c>
      <c r="C157" s="85"/>
      <c r="D157" s="83"/>
      <c r="E157" s="85"/>
      <c r="F157" s="85" t="s">
        <v>36</v>
      </c>
      <c r="G157" s="85" t="s">
        <v>36</v>
      </c>
      <c r="H157" s="85"/>
      <c r="I157" s="85"/>
    </row>
    <row r="158" spans="2:9">
      <c r="B158" s="85" t="s">
        <v>44</v>
      </c>
      <c r="C158" s="85"/>
      <c r="D158" s="83"/>
      <c r="E158" s="85"/>
      <c r="F158" s="85" t="s">
        <v>36</v>
      </c>
      <c r="G158" s="85" t="s">
        <v>36</v>
      </c>
      <c r="H158" s="85"/>
      <c r="I158" s="85"/>
    </row>
    <row r="159" spans="2:9">
      <c r="B159" s="85" t="s">
        <v>48</v>
      </c>
      <c r="C159" s="85"/>
      <c r="D159" s="83"/>
      <c r="E159" s="85"/>
      <c r="F159" s="85" t="s">
        <v>36</v>
      </c>
      <c r="G159" s="85" t="s">
        <v>36</v>
      </c>
      <c r="H159" s="85"/>
      <c r="I159" s="85"/>
    </row>
    <row r="160" spans="2:9">
      <c r="B160" s="85" t="s">
        <v>90</v>
      </c>
      <c r="C160" s="85"/>
      <c r="D160" s="84" t="b">
        <v>0</v>
      </c>
      <c r="E160" s="85"/>
      <c r="F160" s="85" t="s">
        <v>36</v>
      </c>
      <c r="G160" s="85" t="s">
        <v>36</v>
      </c>
      <c r="H160" s="85"/>
      <c r="I160" s="85"/>
    </row>
    <row r="161" spans="2:9">
      <c r="B161" s="85" t="s">
        <v>91</v>
      </c>
      <c r="C161" s="85"/>
      <c r="D161" s="84" t="b">
        <v>0</v>
      </c>
      <c r="E161" s="85"/>
      <c r="F161" s="85" t="s">
        <v>36</v>
      </c>
      <c r="G161" s="85" t="s">
        <v>36</v>
      </c>
      <c r="H161" s="85"/>
      <c r="I161" s="85"/>
    </row>
    <row r="162" spans="2:9">
      <c r="B162" s="85" t="s">
        <v>130</v>
      </c>
      <c r="C162" s="85"/>
      <c r="D162" s="84" t="b">
        <v>0</v>
      </c>
      <c r="E162" s="85"/>
      <c r="F162" s="85" t="s">
        <v>36</v>
      </c>
      <c r="G162" s="85" t="s">
        <v>36</v>
      </c>
      <c r="H162" s="85"/>
      <c r="I162" s="85"/>
    </row>
    <row r="163" spans="2:9">
      <c r="B163" s="85" t="s">
        <v>226</v>
      </c>
      <c r="C163" s="85"/>
      <c r="D163" s="84" t="b">
        <v>0</v>
      </c>
      <c r="E163" s="85"/>
      <c r="F163" s="85" t="s">
        <v>36</v>
      </c>
      <c r="G163" s="85" t="s">
        <v>36</v>
      </c>
      <c r="H163" s="85"/>
      <c r="I163" s="85"/>
    </row>
    <row r="164" spans="2:9">
      <c r="B164" s="85" t="s">
        <v>227</v>
      </c>
      <c r="C164" s="85"/>
      <c r="D164" s="84" t="b">
        <v>0</v>
      </c>
      <c r="E164" s="85"/>
      <c r="F164" s="85" t="s">
        <v>36</v>
      </c>
      <c r="G164" s="85" t="s">
        <v>36</v>
      </c>
      <c r="H164" s="85"/>
      <c r="I164" s="85"/>
    </row>
    <row r="165" spans="2:9">
      <c r="B165" s="85" t="s">
        <v>228</v>
      </c>
      <c r="C165" s="85"/>
      <c r="D165" s="84" t="b">
        <v>0</v>
      </c>
      <c r="E165" s="85"/>
      <c r="F165" s="85" t="s">
        <v>36</v>
      </c>
      <c r="G165" s="85" t="s">
        <v>36</v>
      </c>
      <c r="H165" s="85"/>
      <c r="I165" s="85"/>
    </row>
    <row r="166" spans="2:9">
      <c r="B166" s="85" t="s">
        <v>229</v>
      </c>
      <c r="C166" s="85"/>
      <c r="D166" s="84" t="b">
        <v>0</v>
      </c>
      <c r="E166" s="85"/>
      <c r="F166" s="85" t="s">
        <v>36</v>
      </c>
      <c r="G166" s="85" t="s">
        <v>36</v>
      </c>
      <c r="H166" s="85"/>
      <c r="I166" s="85"/>
    </row>
    <row r="167" spans="2:9">
      <c r="B167" s="85" t="s">
        <v>51</v>
      </c>
      <c r="C167" s="85"/>
      <c r="D167" s="84" t="b">
        <v>0</v>
      </c>
      <c r="E167" s="85"/>
      <c r="F167" s="85" t="s">
        <v>36</v>
      </c>
      <c r="G167" s="85" t="s">
        <v>49</v>
      </c>
      <c r="H167" s="85"/>
      <c r="I167" s="85"/>
    </row>
    <row r="168" spans="2:9">
      <c r="B168" s="85" t="s">
        <v>52</v>
      </c>
      <c r="C168" s="85"/>
      <c r="D168" s="83"/>
      <c r="E168" s="85"/>
      <c r="F168" s="85" t="s">
        <v>36</v>
      </c>
      <c r="G168" s="85" t="s">
        <v>49</v>
      </c>
      <c r="H168" s="85"/>
      <c r="I168" s="85"/>
    </row>
    <row r="169" spans="2:9">
      <c r="B169" s="85" t="s">
        <v>53</v>
      </c>
      <c r="C169" s="85"/>
      <c r="D169" s="83"/>
      <c r="E169" s="85"/>
      <c r="F169" s="85" t="s">
        <v>36</v>
      </c>
      <c r="G169" s="85" t="s">
        <v>49</v>
      </c>
      <c r="H169" s="85"/>
      <c r="I169" s="85"/>
    </row>
    <row r="170" spans="2:9">
      <c r="B170" s="85" t="s">
        <v>55</v>
      </c>
      <c r="C170" s="85"/>
      <c r="D170" s="84" t="b">
        <v>0</v>
      </c>
      <c r="E170" s="85"/>
      <c r="F170" s="85" t="s">
        <v>36</v>
      </c>
      <c r="G170" s="85" t="s">
        <v>49</v>
      </c>
      <c r="H170" s="85"/>
      <c r="I170" s="85"/>
    </row>
    <row r="171" spans="2:9">
      <c r="B171" s="85" t="s">
        <v>59</v>
      </c>
      <c r="C171" s="85"/>
      <c r="D171" s="83"/>
      <c r="E171" s="85"/>
      <c r="F171" s="85" t="s">
        <v>36</v>
      </c>
      <c r="G171" s="85" t="s">
        <v>49</v>
      </c>
      <c r="H171" s="85"/>
      <c r="I171" s="85"/>
    </row>
    <row r="172" spans="2:9">
      <c r="B172" s="85" t="s">
        <v>57</v>
      </c>
      <c r="C172" s="85"/>
      <c r="D172" s="83"/>
      <c r="E172" s="85"/>
      <c r="F172" s="85" t="s">
        <v>36</v>
      </c>
      <c r="G172" s="85" t="s">
        <v>49</v>
      </c>
      <c r="H172" s="85"/>
      <c r="I172" s="85"/>
    </row>
    <row r="173" spans="2:9">
      <c r="B173" s="85" t="s">
        <v>132</v>
      </c>
      <c r="C173" s="85"/>
      <c r="D173" s="84" t="b">
        <v>0</v>
      </c>
      <c r="E173" s="85"/>
      <c r="F173" s="85" t="s">
        <v>36</v>
      </c>
      <c r="G173" s="85" t="s">
        <v>49</v>
      </c>
      <c r="H173" s="85"/>
      <c r="I173" s="85"/>
    </row>
    <row r="174" spans="2:9">
      <c r="B174" s="85" t="s">
        <v>61</v>
      </c>
      <c r="C174" s="85"/>
      <c r="D174" s="83"/>
      <c r="E174" s="85"/>
      <c r="F174" s="85" t="s">
        <v>36</v>
      </c>
      <c r="G174" s="85" t="s">
        <v>49</v>
      </c>
      <c r="H174" s="85"/>
      <c r="I174" s="85"/>
    </row>
    <row r="175" spans="2:9">
      <c r="B175" s="85" t="s">
        <v>107</v>
      </c>
      <c r="C175" s="85"/>
      <c r="D175" s="83"/>
      <c r="E175" s="85"/>
      <c r="F175" s="85" t="s">
        <v>36</v>
      </c>
      <c r="G175" s="85" t="s">
        <v>49</v>
      </c>
      <c r="H175" s="85"/>
      <c r="I175" s="85"/>
    </row>
    <row r="176" spans="2:9">
      <c r="B176" s="85" t="s">
        <v>134</v>
      </c>
      <c r="C176" s="85"/>
      <c r="D176" s="84" t="b">
        <v>0</v>
      </c>
      <c r="E176" s="85"/>
      <c r="F176" s="85" t="s">
        <v>36</v>
      </c>
      <c r="G176" s="85" t="s">
        <v>62</v>
      </c>
      <c r="H176" s="85"/>
      <c r="I176" s="85"/>
    </row>
    <row r="177" spans="2:9">
      <c r="B177" s="85" t="s">
        <v>135</v>
      </c>
      <c r="C177" s="85"/>
      <c r="D177" s="84" t="b">
        <v>0</v>
      </c>
      <c r="E177" s="85"/>
      <c r="F177" s="85" t="s">
        <v>36</v>
      </c>
      <c r="G177" s="85" t="s">
        <v>62</v>
      </c>
      <c r="H177" s="85"/>
      <c r="I177" s="85"/>
    </row>
    <row r="178" spans="2:9">
      <c r="B178" s="85" t="s">
        <v>136</v>
      </c>
      <c r="C178" s="85"/>
      <c r="D178" s="83"/>
      <c r="E178" s="85"/>
      <c r="F178" s="85" t="s">
        <v>36</v>
      </c>
      <c r="G178" s="85" t="s">
        <v>62</v>
      </c>
      <c r="H178" s="85"/>
      <c r="I178" s="85"/>
    </row>
    <row r="179" spans="2:9">
      <c r="B179" s="85" t="s">
        <v>137</v>
      </c>
      <c r="C179" s="85"/>
      <c r="D179" s="83"/>
      <c r="E179" s="85"/>
      <c r="F179" s="85" t="s">
        <v>36</v>
      </c>
      <c r="G179" s="85" t="s">
        <v>62</v>
      </c>
      <c r="H179" s="85"/>
      <c r="I179" s="85"/>
    </row>
    <row r="180" spans="2:9">
      <c r="B180" s="85" t="s">
        <v>140</v>
      </c>
      <c r="C180" s="85"/>
      <c r="D180" s="84" t="b">
        <v>0</v>
      </c>
      <c r="E180" s="85"/>
      <c r="F180" s="85" t="s">
        <v>36</v>
      </c>
      <c r="G180" s="85" t="s">
        <v>62</v>
      </c>
      <c r="H180" s="85"/>
      <c r="I180" s="85"/>
    </row>
    <row r="181" spans="2:9">
      <c r="B181" s="85" t="s">
        <v>141</v>
      </c>
      <c r="C181" s="85"/>
      <c r="D181" s="84" t="b">
        <v>0</v>
      </c>
      <c r="E181" s="85"/>
      <c r="F181" s="85" t="s">
        <v>36</v>
      </c>
      <c r="G181" s="85" t="s">
        <v>62</v>
      </c>
      <c r="H181" s="85"/>
      <c r="I181" s="85"/>
    </row>
    <row r="182" spans="2:9">
      <c r="B182" s="85" t="s">
        <v>142</v>
      </c>
      <c r="C182" s="85"/>
      <c r="D182" s="84" t="b">
        <v>0</v>
      </c>
      <c r="E182" s="85"/>
      <c r="F182" s="85" t="s">
        <v>36</v>
      </c>
      <c r="G182" s="85" t="s">
        <v>62</v>
      </c>
      <c r="H182" s="85"/>
      <c r="I182" s="85"/>
    </row>
    <row r="183" spans="2:9">
      <c r="B183" s="85" t="s">
        <v>155</v>
      </c>
      <c r="C183" s="85"/>
      <c r="D183" s="84" t="b">
        <v>0</v>
      </c>
      <c r="E183" s="85"/>
      <c r="F183" s="85" t="s">
        <v>36</v>
      </c>
      <c r="G183" s="85" t="s">
        <v>62</v>
      </c>
      <c r="H183" s="85"/>
      <c r="I183" s="85"/>
    </row>
    <row r="184" spans="2:9">
      <c r="B184" s="85" t="s">
        <v>157</v>
      </c>
      <c r="C184" s="85"/>
      <c r="D184" s="84" t="b">
        <v>0</v>
      </c>
      <c r="E184" s="85"/>
      <c r="F184" s="85" t="s">
        <v>36</v>
      </c>
      <c r="G184" s="85" t="s">
        <v>62</v>
      </c>
      <c r="H184" s="85"/>
      <c r="I184" s="85"/>
    </row>
    <row r="185" spans="2:9">
      <c r="B185" s="85" t="s">
        <v>101</v>
      </c>
      <c r="C185" s="85"/>
      <c r="D185" s="84" t="b">
        <v>0</v>
      </c>
      <c r="E185" s="85"/>
      <c r="F185" s="85" t="s">
        <v>36</v>
      </c>
      <c r="G185" s="85" t="s">
        <v>62</v>
      </c>
      <c r="H185" s="85"/>
      <c r="I185" s="85"/>
    </row>
    <row r="186" spans="2:9">
      <c r="B186" s="85" t="s">
        <v>145</v>
      </c>
      <c r="C186" s="85"/>
      <c r="D186" s="83"/>
      <c r="E186" s="85"/>
      <c r="F186" s="85" t="s">
        <v>36</v>
      </c>
      <c r="G186" s="85" t="s">
        <v>62</v>
      </c>
      <c r="H186" s="85"/>
      <c r="I186" s="85"/>
    </row>
    <row r="187" spans="2:9">
      <c r="B187" s="85" t="s">
        <v>146</v>
      </c>
      <c r="C187" s="85"/>
      <c r="D187" s="84" t="b">
        <v>0</v>
      </c>
      <c r="E187" s="85"/>
      <c r="F187" s="85" t="s">
        <v>36</v>
      </c>
      <c r="G187" s="85" t="s">
        <v>62</v>
      </c>
      <c r="H187" s="85"/>
      <c r="I187" s="85"/>
    </row>
    <row r="188" spans="2:9">
      <c r="B188" s="85" t="s">
        <v>147</v>
      </c>
      <c r="C188" s="85"/>
      <c r="D188" s="84" t="b">
        <v>0</v>
      </c>
      <c r="E188" s="85"/>
      <c r="F188" s="85" t="s">
        <v>36</v>
      </c>
      <c r="G188" s="85" t="s">
        <v>62</v>
      </c>
      <c r="H188" s="85"/>
      <c r="I188" s="85"/>
    </row>
    <row r="189" spans="2:9">
      <c r="B189" s="85" t="s">
        <v>39</v>
      </c>
      <c r="C189" s="85"/>
      <c r="D189" s="84" t="b">
        <v>0</v>
      </c>
      <c r="E189" s="85"/>
      <c r="F189" s="85" t="s">
        <v>148</v>
      </c>
      <c r="G189" s="85" t="s">
        <v>148</v>
      </c>
      <c r="H189" s="85"/>
      <c r="I189" s="85"/>
    </row>
    <row r="190" spans="2:9">
      <c r="B190" s="85" t="s">
        <v>40</v>
      </c>
      <c r="C190" s="85"/>
      <c r="D190" s="84" t="b">
        <v>0</v>
      </c>
      <c r="E190" s="85"/>
      <c r="F190" s="85" t="s">
        <v>148</v>
      </c>
      <c r="G190" s="85" t="s">
        <v>148</v>
      </c>
      <c r="H190" s="85"/>
      <c r="I190" s="85"/>
    </row>
    <row r="191" spans="2:9">
      <c r="B191" s="85" t="s">
        <v>123</v>
      </c>
      <c r="C191" s="85"/>
      <c r="D191" s="83"/>
      <c r="E191" s="85"/>
      <c r="F191" s="85" t="s">
        <v>148</v>
      </c>
      <c r="G191" s="85" t="s">
        <v>148</v>
      </c>
      <c r="H191" s="85"/>
      <c r="I191" s="85"/>
    </row>
    <row r="192" spans="2:9">
      <c r="B192" s="85" t="s">
        <v>44</v>
      </c>
      <c r="C192" s="85"/>
      <c r="D192" s="83"/>
      <c r="E192" s="85"/>
      <c r="F192" s="85" t="s">
        <v>148</v>
      </c>
      <c r="G192" s="85" t="s">
        <v>148</v>
      </c>
      <c r="H192" s="85"/>
      <c r="I192" s="85"/>
    </row>
    <row r="193" spans="2:9">
      <c r="B193" s="85" t="s">
        <v>48</v>
      </c>
      <c r="C193" s="85"/>
      <c r="D193" s="83"/>
      <c r="E193" s="85"/>
      <c r="F193" s="85" t="s">
        <v>148</v>
      </c>
      <c r="G193" s="85" t="s">
        <v>148</v>
      </c>
      <c r="H193" s="85"/>
      <c r="I193" s="85"/>
    </row>
    <row r="194" spans="2:9">
      <c r="B194" s="85" t="s">
        <v>149</v>
      </c>
      <c r="C194" s="85"/>
      <c r="D194" s="84" t="b">
        <v>0</v>
      </c>
      <c r="E194" s="85"/>
      <c r="F194" s="85" t="s">
        <v>148</v>
      </c>
      <c r="G194" s="85" t="s">
        <v>148</v>
      </c>
      <c r="H194" s="85"/>
      <c r="I194" s="85"/>
    </row>
    <row r="195" spans="2:9">
      <c r="B195" s="85" t="s">
        <v>150</v>
      </c>
      <c r="C195" s="85"/>
      <c r="D195" s="84" t="b">
        <v>0</v>
      </c>
      <c r="E195" s="85"/>
      <c r="F195" s="85" t="s">
        <v>148</v>
      </c>
      <c r="G195" s="85" t="s">
        <v>148</v>
      </c>
      <c r="H195" s="85"/>
      <c r="I195" s="85"/>
    </row>
    <row r="196" spans="2:9">
      <c r="B196" s="85" t="s">
        <v>51</v>
      </c>
      <c r="C196" s="85"/>
      <c r="D196" s="84" t="b">
        <v>0</v>
      </c>
      <c r="E196" s="85"/>
      <c r="F196" s="85" t="s">
        <v>148</v>
      </c>
      <c r="G196" s="85" t="s">
        <v>49</v>
      </c>
      <c r="H196" s="85"/>
      <c r="I196" s="85"/>
    </row>
    <row r="197" spans="2:9">
      <c r="B197" s="85" t="s">
        <v>52</v>
      </c>
      <c r="C197" s="85"/>
      <c r="D197" s="83"/>
      <c r="E197" s="85"/>
      <c r="F197" s="85" t="s">
        <v>148</v>
      </c>
      <c r="G197" s="85" t="s">
        <v>49</v>
      </c>
      <c r="H197" s="85"/>
      <c r="I197" s="85"/>
    </row>
    <row r="198" spans="2:9">
      <c r="B198" s="85" t="s">
        <v>53</v>
      </c>
      <c r="C198" s="85"/>
      <c r="D198" s="83"/>
      <c r="E198" s="85"/>
      <c r="F198" s="85" t="s">
        <v>148</v>
      </c>
      <c r="G198" s="85" t="s">
        <v>49</v>
      </c>
      <c r="H198" s="85"/>
      <c r="I198" s="85"/>
    </row>
    <row r="199" spans="2:9">
      <c r="B199" s="85" t="s">
        <v>55</v>
      </c>
      <c r="C199" s="85"/>
      <c r="D199" s="84" t="b">
        <v>0</v>
      </c>
      <c r="E199" s="85"/>
      <c r="F199" s="85" t="s">
        <v>148</v>
      </c>
      <c r="G199" s="85" t="s">
        <v>49</v>
      </c>
      <c r="H199" s="85"/>
      <c r="I199" s="85"/>
    </row>
    <row r="200" spans="2:9">
      <c r="B200" s="85" t="s">
        <v>59</v>
      </c>
      <c r="C200" s="85"/>
      <c r="D200" s="83"/>
      <c r="E200" s="85"/>
      <c r="F200" s="85" t="s">
        <v>148</v>
      </c>
      <c r="G200" s="85" t="s">
        <v>49</v>
      </c>
      <c r="H200" s="85"/>
      <c r="I200" s="85"/>
    </row>
    <row r="201" spans="2:9">
      <c r="B201" s="85" t="s">
        <v>57</v>
      </c>
      <c r="C201" s="85"/>
      <c r="D201" s="83"/>
      <c r="E201" s="85"/>
      <c r="F201" s="85" t="s">
        <v>148</v>
      </c>
      <c r="G201" s="85" t="s">
        <v>49</v>
      </c>
      <c r="H201" s="85"/>
      <c r="I201" s="85"/>
    </row>
    <row r="202" spans="2:9">
      <c r="B202" s="85" t="s">
        <v>61</v>
      </c>
      <c r="C202" s="85"/>
      <c r="D202" s="83"/>
      <c r="E202" s="85"/>
      <c r="F202" s="85" t="s">
        <v>148</v>
      </c>
      <c r="G202" s="85" t="s">
        <v>49</v>
      </c>
      <c r="H202" s="85"/>
      <c r="I202" s="85"/>
    </row>
    <row r="203" spans="2:9">
      <c r="B203" s="85" t="s">
        <v>107</v>
      </c>
      <c r="C203" s="85"/>
      <c r="D203" s="83"/>
      <c r="E203" s="85"/>
      <c r="F203" s="85" t="s">
        <v>148</v>
      </c>
      <c r="G203" s="85" t="s">
        <v>49</v>
      </c>
      <c r="H203" s="85"/>
      <c r="I203" s="85"/>
    </row>
    <row r="204" spans="2:9">
      <c r="B204" s="85" t="s">
        <v>151</v>
      </c>
      <c r="C204" s="85"/>
      <c r="D204" s="84" t="b">
        <v>0</v>
      </c>
      <c r="E204" s="85"/>
      <c r="F204" s="85" t="s">
        <v>148</v>
      </c>
      <c r="G204" s="85" t="s">
        <v>62</v>
      </c>
      <c r="H204" s="85"/>
      <c r="I204" s="85"/>
    </row>
    <row r="205" spans="2:9">
      <c r="B205" s="85" t="s">
        <v>152</v>
      </c>
      <c r="C205" s="85"/>
      <c r="D205" s="84" t="b">
        <v>0</v>
      </c>
      <c r="E205" s="85"/>
      <c r="F205" s="85" t="s">
        <v>148</v>
      </c>
      <c r="G205" s="85" t="s">
        <v>62</v>
      </c>
      <c r="H205" s="85"/>
      <c r="I205" s="85"/>
    </row>
    <row r="206" spans="2:9">
      <c r="B206" s="85" t="s">
        <v>153</v>
      </c>
      <c r="C206" s="85"/>
      <c r="D206" s="83"/>
      <c r="E206" s="85"/>
      <c r="F206" s="85" t="s">
        <v>148</v>
      </c>
      <c r="G206" s="85" t="s">
        <v>62</v>
      </c>
      <c r="H206" s="85"/>
      <c r="I206" s="85"/>
    </row>
    <row r="207" spans="2:9">
      <c r="B207" s="85" t="s">
        <v>154</v>
      </c>
      <c r="C207" s="85"/>
      <c r="D207" s="83"/>
      <c r="E207" s="85"/>
      <c r="F207" s="85" t="s">
        <v>148</v>
      </c>
      <c r="G207" s="85" t="s">
        <v>62</v>
      </c>
      <c r="H207" s="85"/>
      <c r="I207" s="85"/>
    </row>
    <row r="208" spans="2:9">
      <c r="B208" s="85" t="s">
        <v>155</v>
      </c>
      <c r="C208" s="85"/>
      <c r="D208" s="83"/>
      <c r="E208" s="85"/>
      <c r="F208" s="85" t="s">
        <v>148</v>
      </c>
      <c r="G208" s="85" t="s">
        <v>62</v>
      </c>
      <c r="H208" s="85"/>
      <c r="I208" s="85"/>
    </row>
    <row r="209" spans="2:9">
      <c r="B209" s="85" t="s">
        <v>156</v>
      </c>
      <c r="C209" s="85"/>
      <c r="D209" s="83"/>
      <c r="E209" s="85"/>
      <c r="F209" s="85" t="s">
        <v>148</v>
      </c>
      <c r="G209" s="85" t="s">
        <v>62</v>
      </c>
      <c r="H209" s="85"/>
      <c r="I209" s="85"/>
    </row>
    <row r="210" spans="2:9">
      <c r="B210" s="85" t="s">
        <v>157</v>
      </c>
      <c r="C210" s="85"/>
      <c r="D210" s="83"/>
      <c r="E210" s="85"/>
      <c r="F210" s="85" t="s">
        <v>148</v>
      </c>
      <c r="G210" s="85" t="s">
        <v>62</v>
      </c>
      <c r="H210" s="85"/>
      <c r="I210" s="85"/>
    </row>
    <row r="211" spans="2:9">
      <c r="B211" s="85" t="s">
        <v>156</v>
      </c>
      <c r="C211" s="85"/>
      <c r="D211" s="83"/>
      <c r="E211" s="85"/>
      <c r="F211" s="85" t="s">
        <v>148</v>
      </c>
      <c r="G211" s="85" t="s">
        <v>62</v>
      </c>
      <c r="H211" s="85"/>
      <c r="I211" s="85"/>
    </row>
    <row r="212" spans="2:9">
      <c r="B212" s="85" t="s">
        <v>230</v>
      </c>
      <c r="C212" s="85"/>
      <c r="D212" s="84" t="b">
        <v>0</v>
      </c>
      <c r="E212" s="85"/>
      <c r="F212" s="85" t="s">
        <v>148</v>
      </c>
      <c r="G212" s="85" t="s">
        <v>62</v>
      </c>
      <c r="H212" s="85"/>
      <c r="I212" s="85"/>
    </row>
    <row r="213" spans="2:9">
      <c r="B213" s="85" t="s">
        <v>231</v>
      </c>
      <c r="C213" s="85"/>
      <c r="D213" s="84" t="b">
        <v>0</v>
      </c>
      <c r="E213" s="85"/>
      <c r="F213" s="85" t="s">
        <v>148</v>
      </c>
      <c r="G213" s="85" t="s">
        <v>62</v>
      </c>
      <c r="H213" s="85"/>
      <c r="I213" s="85"/>
    </row>
    <row r="214" spans="2:9">
      <c r="B214" s="85" t="s">
        <v>232</v>
      </c>
      <c r="C214" s="85"/>
      <c r="D214" s="84" t="b">
        <v>0</v>
      </c>
      <c r="E214" s="85"/>
      <c r="F214" s="85" t="s">
        <v>148</v>
      </c>
      <c r="G214" s="85" t="s">
        <v>62</v>
      </c>
      <c r="H214" s="85"/>
      <c r="I214" s="85"/>
    </row>
    <row r="215" spans="2:9">
      <c r="B215" s="85" t="s">
        <v>233</v>
      </c>
      <c r="C215" s="85"/>
      <c r="D215" s="84" t="b">
        <v>0</v>
      </c>
      <c r="E215" s="85"/>
      <c r="F215" s="85" t="s">
        <v>148</v>
      </c>
      <c r="G215" s="85" t="s">
        <v>62</v>
      </c>
      <c r="H215" s="85"/>
      <c r="I215" s="85"/>
    </row>
    <row r="216" spans="2:9">
      <c r="B216" s="85" t="s">
        <v>162</v>
      </c>
      <c r="C216" s="85"/>
      <c r="D216" s="83"/>
      <c r="E216" s="85"/>
      <c r="F216" s="85" t="s">
        <v>161</v>
      </c>
      <c r="G216" s="85" t="s">
        <v>162</v>
      </c>
      <c r="H216" s="85"/>
      <c r="I216" s="85"/>
    </row>
    <row r="217" spans="2:9">
      <c r="B217" s="85" t="s">
        <v>164</v>
      </c>
      <c r="C217" s="85"/>
      <c r="D217" s="83"/>
      <c r="E217" s="85"/>
      <c r="F217" s="85" t="s">
        <v>161</v>
      </c>
      <c r="G217" s="85" t="s">
        <v>164</v>
      </c>
      <c r="H217" s="85"/>
      <c r="I217" s="85"/>
    </row>
    <row r="218" spans="2:9">
      <c r="B218" s="85" t="s">
        <v>165</v>
      </c>
      <c r="C218" s="85"/>
      <c r="D218" s="83"/>
      <c r="E218" s="85"/>
      <c r="F218" s="85" t="s">
        <v>161</v>
      </c>
      <c r="G218" s="85" t="s">
        <v>165</v>
      </c>
      <c r="H218" s="85"/>
      <c r="I218" s="85"/>
    </row>
    <row r="219" spans="2:9">
      <c r="B219" s="85" t="s">
        <v>168</v>
      </c>
      <c r="C219" s="85"/>
      <c r="D219" s="83"/>
      <c r="E219" s="85"/>
      <c r="F219" s="85" t="s">
        <v>166</v>
      </c>
      <c r="G219" s="85" t="s">
        <v>167</v>
      </c>
      <c r="H219" s="85"/>
      <c r="I219" s="85"/>
    </row>
    <row r="220" spans="2:9">
      <c r="B220" s="85" t="s">
        <v>169</v>
      </c>
      <c r="C220" s="85"/>
      <c r="D220" s="84" t="b">
        <v>0</v>
      </c>
      <c r="E220" s="85"/>
      <c r="F220" s="85" t="s">
        <v>166</v>
      </c>
      <c r="G220" s="85" t="s">
        <v>167</v>
      </c>
      <c r="H220" s="85"/>
      <c r="I220" s="85"/>
    </row>
    <row r="221" spans="2:9">
      <c r="B221" s="85" t="s">
        <v>170</v>
      </c>
      <c r="C221" s="85"/>
      <c r="D221" s="84" t="b">
        <v>0</v>
      </c>
      <c r="E221" s="85"/>
      <c r="F221" s="85" t="s">
        <v>166</v>
      </c>
      <c r="G221" s="85" t="s">
        <v>167</v>
      </c>
      <c r="H221" s="85"/>
      <c r="I221" s="85"/>
    </row>
    <row r="222" spans="2:9">
      <c r="B222" s="85" t="s">
        <v>168</v>
      </c>
      <c r="C222" s="85"/>
      <c r="D222" s="83"/>
      <c r="E222" s="85"/>
      <c r="F222" s="85" t="s">
        <v>166</v>
      </c>
      <c r="G222" s="85" t="s">
        <v>34</v>
      </c>
      <c r="H222" s="85"/>
      <c r="I222" s="85"/>
    </row>
    <row r="223" spans="2:9">
      <c r="B223" s="85" t="s">
        <v>169</v>
      </c>
      <c r="C223" s="85"/>
      <c r="D223" s="84" t="b">
        <v>0</v>
      </c>
      <c r="E223" s="85"/>
      <c r="F223" s="85" t="s">
        <v>166</v>
      </c>
      <c r="G223" s="85" t="s">
        <v>34</v>
      </c>
      <c r="H223" s="85"/>
      <c r="I223" s="85"/>
    </row>
    <row r="224" spans="2:9">
      <c r="B224" s="85" t="s">
        <v>170</v>
      </c>
      <c r="C224" s="85"/>
      <c r="D224" s="84" t="b">
        <v>0</v>
      </c>
      <c r="E224" s="85"/>
      <c r="F224" s="85" t="s">
        <v>166</v>
      </c>
      <c r="G224" s="85" t="s">
        <v>34</v>
      </c>
      <c r="H224" s="85"/>
      <c r="I224" s="85"/>
    </row>
    <row r="225" spans="2:9">
      <c r="B225" s="85" t="s">
        <v>171</v>
      </c>
      <c r="C225" s="85"/>
      <c r="D225" s="83"/>
      <c r="E225" s="85"/>
      <c r="F225" s="85" t="s">
        <v>166</v>
      </c>
      <c r="G225" s="85" t="s">
        <v>34</v>
      </c>
      <c r="H225" s="85"/>
      <c r="I225" s="85"/>
    </row>
    <row r="226" spans="2:9">
      <c r="B226" s="85" t="s">
        <v>58</v>
      </c>
      <c r="C226" s="85"/>
      <c r="D226" s="83"/>
      <c r="E226" s="85"/>
      <c r="F226" s="85" t="s">
        <v>166</v>
      </c>
      <c r="G226" s="85" t="s">
        <v>34</v>
      </c>
      <c r="H226" s="85"/>
      <c r="I226" s="85"/>
    </row>
    <row r="227" spans="2:9">
      <c r="B227" s="85" t="s">
        <v>168</v>
      </c>
      <c r="C227" s="85"/>
      <c r="D227" s="83"/>
      <c r="E227" s="85"/>
      <c r="F227" s="85" t="s">
        <v>166</v>
      </c>
      <c r="G227" s="85" t="s">
        <v>122</v>
      </c>
      <c r="H227" s="85"/>
      <c r="I227" s="85"/>
    </row>
    <row r="228" spans="2:9">
      <c r="B228" s="85" t="s">
        <v>169</v>
      </c>
      <c r="C228" s="85"/>
      <c r="D228" s="84" t="b">
        <v>0</v>
      </c>
      <c r="E228" s="85"/>
      <c r="F228" s="85" t="s">
        <v>166</v>
      </c>
      <c r="G228" s="85" t="s">
        <v>122</v>
      </c>
      <c r="H228" s="85"/>
      <c r="I228" s="85"/>
    </row>
    <row r="229" spans="2:9">
      <c r="B229" s="85" t="s">
        <v>170</v>
      </c>
      <c r="C229" s="85"/>
      <c r="D229" s="84" t="b">
        <v>0</v>
      </c>
      <c r="E229" s="85"/>
      <c r="F229" s="85" t="s">
        <v>166</v>
      </c>
      <c r="G229" s="85" t="s">
        <v>122</v>
      </c>
      <c r="H229" s="85"/>
      <c r="I229" s="85"/>
    </row>
    <row r="230" spans="2:9">
      <c r="B230" s="85" t="s">
        <v>168</v>
      </c>
      <c r="C230" s="85"/>
      <c r="D230" s="83"/>
      <c r="E230" s="85"/>
      <c r="F230" s="85" t="s">
        <v>166</v>
      </c>
      <c r="G230" s="85" t="s">
        <v>36</v>
      </c>
      <c r="H230" s="85"/>
      <c r="I230" s="85"/>
    </row>
    <row r="231" spans="2:9">
      <c r="B231" s="85" t="s">
        <v>169</v>
      </c>
      <c r="C231" s="85"/>
      <c r="D231" s="84" t="b">
        <v>0</v>
      </c>
      <c r="E231" s="85"/>
      <c r="F231" s="85" t="s">
        <v>166</v>
      </c>
      <c r="G231" s="85" t="s">
        <v>36</v>
      </c>
      <c r="H231" s="85"/>
      <c r="I231" s="85"/>
    </row>
    <row r="232" spans="2:9">
      <c r="B232" s="85" t="s">
        <v>170</v>
      </c>
      <c r="C232" s="85"/>
      <c r="D232" s="84" t="b">
        <v>0</v>
      </c>
      <c r="E232" s="85"/>
      <c r="F232" s="85" t="s">
        <v>166</v>
      </c>
      <c r="G232" s="85" t="s">
        <v>36</v>
      </c>
      <c r="H232" s="85"/>
      <c r="I232" s="85"/>
    </row>
    <row r="233" spans="2:9">
      <c r="B233" s="85" t="s">
        <v>168</v>
      </c>
      <c r="C233" s="85"/>
      <c r="D233" s="83"/>
      <c r="E233" s="85"/>
      <c r="F233" s="85" t="s">
        <v>166</v>
      </c>
      <c r="G233" s="85" t="s">
        <v>172</v>
      </c>
      <c r="H233" s="85"/>
      <c r="I233" s="85"/>
    </row>
    <row r="234" spans="2:9">
      <c r="B234" s="85" t="s">
        <v>169</v>
      </c>
      <c r="C234" s="85"/>
      <c r="D234" s="84" t="b">
        <v>0</v>
      </c>
      <c r="E234" s="85"/>
      <c r="F234" s="85" t="s">
        <v>166</v>
      </c>
      <c r="G234" s="85" t="s">
        <v>172</v>
      </c>
      <c r="H234" s="85"/>
      <c r="I234" s="85"/>
    </row>
    <row r="235" spans="2:9">
      <c r="B235" s="85" t="s">
        <v>170</v>
      </c>
      <c r="C235" s="85"/>
      <c r="D235" s="84" t="b">
        <v>0</v>
      </c>
      <c r="E235" s="85"/>
      <c r="F235" s="85" t="s">
        <v>166</v>
      </c>
      <c r="G235" s="85" t="s">
        <v>172</v>
      </c>
      <c r="H235" s="85"/>
      <c r="I235" s="85"/>
    </row>
    <row r="236" spans="2:9">
      <c r="B236" s="85" t="s">
        <v>174</v>
      </c>
      <c r="C236" s="85"/>
      <c r="D236" s="83"/>
      <c r="E236" s="85"/>
      <c r="F236" s="85" t="s">
        <v>166</v>
      </c>
      <c r="G236" s="85" t="s">
        <v>172</v>
      </c>
      <c r="H236" s="85"/>
      <c r="I236" s="85"/>
    </row>
    <row r="237" spans="2:9">
      <c r="B237" s="85" t="s">
        <v>234</v>
      </c>
      <c r="C237" s="85"/>
      <c r="D237" s="83"/>
      <c r="E237" s="85"/>
      <c r="F237" s="85" t="s">
        <v>166</v>
      </c>
      <c r="G237" s="85" t="s">
        <v>172</v>
      </c>
      <c r="H237" s="85"/>
      <c r="I237" s="85"/>
    </row>
    <row r="238" spans="2:9">
      <c r="B238" s="85" t="s">
        <v>235</v>
      </c>
      <c r="C238" s="85"/>
      <c r="D238" s="83"/>
      <c r="E238" s="85"/>
      <c r="F238" s="85" t="s">
        <v>166</v>
      </c>
      <c r="G238" s="85" t="s">
        <v>172</v>
      </c>
      <c r="H238" s="85"/>
      <c r="I238" s="85"/>
    </row>
    <row r="239" spans="2:9">
      <c r="B239" s="85" t="s">
        <v>236</v>
      </c>
      <c r="C239" s="85"/>
      <c r="D239" s="83"/>
      <c r="E239" s="85"/>
      <c r="F239" s="85" t="s">
        <v>166</v>
      </c>
      <c r="G239" s="85" t="s">
        <v>236</v>
      </c>
      <c r="H239" s="85"/>
      <c r="I239" s="85"/>
    </row>
    <row r="240" spans="2:9">
      <c r="B240" s="85" t="s">
        <v>164</v>
      </c>
      <c r="C240" s="85"/>
      <c r="D240" s="83"/>
      <c r="E240" s="85"/>
      <c r="F240" s="85" t="s">
        <v>166</v>
      </c>
      <c r="G240" s="85" t="s">
        <v>179</v>
      </c>
      <c r="H240" s="85"/>
      <c r="I240" s="85"/>
    </row>
    <row r="241" spans="2:9">
      <c r="B241" s="85" t="s">
        <v>165</v>
      </c>
      <c r="C241" s="85"/>
      <c r="D241" s="83"/>
      <c r="E241" s="85"/>
      <c r="F241" s="85" t="s">
        <v>166</v>
      </c>
      <c r="G241" s="85" t="s">
        <v>179</v>
      </c>
      <c r="H241" s="85"/>
      <c r="I241" s="85"/>
    </row>
    <row r="242" spans="2:9">
      <c r="B242" s="1" t="s">
        <v>237</v>
      </c>
      <c r="C242" s="1"/>
      <c r="D242" s="1"/>
      <c r="E242" s="1"/>
      <c r="F242" s="1"/>
      <c r="G242" s="1"/>
      <c r="H242" s="1"/>
    </row>
  </sheetData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29DF-4CDF-4922-B695-4B6B82863962}">
  <dimension ref="A1:BJ82"/>
  <sheetViews>
    <sheetView zoomScaleNormal="100" workbookViewId="0">
      <pane xSplit="2" ySplit="8" topLeftCell="G9" activePane="bottomRight" state="frozen"/>
      <selection pane="bottomRight" activeCell="M78" sqref="M78"/>
      <selection pane="bottomLeft" activeCell="AW34" sqref="AW34:BD34"/>
      <selection pane="topRight" activeCell="AW34" sqref="AW34:BD34"/>
    </sheetView>
  </sheetViews>
  <sheetFormatPr defaultColWidth="11.42578125" defaultRowHeight="14.25"/>
  <cols>
    <col min="1" max="1" width="5" style="96" customWidth="1"/>
    <col min="2" max="2" width="51.7109375" style="96" customWidth="1"/>
    <col min="3" max="3" width="6" style="97" customWidth="1"/>
    <col min="4" max="4" width="8.5703125" style="103" customWidth="1"/>
    <col min="5" max="5" width="9.85546875" style="97" customWidth="1"/>
    <col min="6" max="6" width="12.5703125" style="97" customWidth="1"/>
    <col min="7" max="7" width="7.5703125" style="97" customWidth="1"/>
    <col min="8" max="8" width="10.28515625" style="103" customWidth="1"/>
    <col min="9" max="9" width="16.7109375" style="103" customWidth="1"/>
    <col min="10" max="10" width="18.42578125" style="103" customWidth="1"/>
    <col min="11" max="11" width="10.42578125" style="103" customWidth="1"/>
    <col min="12" max="12" width="8" style="103" customWidth="1"/>
    <col min="13" max="13" width="10.42578125" style="103" customWidth="1"/>
    <col min="14" max="14" width="18.42578125" style="103" bestFit="1" customWidth="1"/>
    <col min="15" max="15" width="13.42578125" style="103" customWidth="1"/>
    <col min="16" max="16" width="12.7109375" style="97" customWidth="1"/>
    <col min="17" max="17" width="10.28515625" style="97" bestFit="1" customWidth="1"/>
    <col min="18" max="18" width="10.28515625" style="97" customWidth="1"/>
    <col min="19" max="19" width="14.140625" style="97" bestFit="1" customWidth="1"/>
    <col min="20" max="20" width="10.42578125" style="97" customWidth="1"/>
    <col min="21" max="21" width="13.42578125" style="103" customWidth="1"/>
    <col min="22" max="22" width="14.42578125" style="103" customWidth="1"/>
    <col min="23" max="23" width="8.7109375" style="97" customWidth="1"/>
    <col min="24" max="24" width="7.28515625" style="97" customWidth="1"/>
    <col min="25" max="25" width="8" style="103" customWidth="1"/>
    <col min="26" max="26" width="13" style="103" customWidth="1"/>
    <col min="27" max="27" width="8.5703125" style="103" customWidth="1"/>
    <col min="28" max="28" width="10.140625" style="97" customWidth="1"/>
    <col min="29" max="29" width="9.28515625" style="97" customWidth="1"/>
    <col min="30" max="31" width="11.42578125" style="97" customWidth="1"/>
    <col min="32" max="32" width="3.42578125" style="97" customWidth="1"/>
    <col min="33" max="33" width="9.85546875" style="103" customWidth="1"/>
    <col min="34" max="34" width="11.42578125" style="103"/>
    <col min="35" max="16384" width="11.42578125" style="96"/>
  </cols>
  <sheetData>
    <row r="1" spans="1:50" s="89" customFormat="1" ht="12.75">
      <c r="B1" s="98" t="s">
        <v>238</v>
      </c>
      <c r="C1" s="90"/>
      <c r="D1" s="91"/>
      <c r="F1" s="91"/>
      <c r="G1" s="90"/>
      <c r="H1" s="112"/>
      <c r="I1" s="91"/>
      <c r="J1" s="91" t="s">
        <v>239</v>
      </c>
      <c r="K1" s="91" t="s">
        <v>240</v>
      </c>
      <c r="L1" s="91"/>
      <c r="M1" s="91"/>
      <c r="N1" s="91" t="s">
        <v>241</v>
      </c>
      <c r="O1" s="91"/>
      <c r="P1" s="90"/>
      <c r="Q1" s="90"/>
      <c r="R1" s="90"/>
      <c r="S1" s="90"/>
      <c r="T1" s="90"/>
      <c r="U1" s="91"/>
      <c r="V1" s="91"/>
      <c r="W1" s="90"/>
      <c r="X1" s="90"/>
      <c r="Y1" s="91"/>
      <c r="Z1" s="91"/>
      <c r="AA1" s="91"/>
      <c r="AB1" s="90"/>
      <c r="AC1" s="90"/>
      <c r="AD1" s="90"/>
      <c r="AE1" s="90"/>
      <c r="AF1" s="90"/>
      <c r="AG1" s="91"/>
      <c r="AH1" s="91"/>
    </row>
    <row r="2" spans="1:50" s="99" customFormat="1" ht="11.25" customHeight="1">
      <c r="D2" s="101"/>
      <c r="F2" s="91" t="s">
        <v>242</v>
      </c>
      <c r="G2" s="100"/>
      <c r="H2" s="101"/>
      <c r="I2" s="107"/>
      <c r="J2" s="108"/>
      <c r="K2" s="108"/>
      <c r="L2" s="101"/>
      <c r="M2" s="130" t="s">
        <v>243</v>
      </c>
      <c r="N2" s="101"/>
      <c r="O2" s="101"/>
      <c r="P2" s="100"/>
      <c r="Q2" s="100"/>
      <c r="R2" s="100"/>
      <c r="S2" s="100"/>
      <c r="T2" s="100"/>
      <c r="U2" s="101"/>
      <c r="V2" s="101"/>
      <c r="W2" s="100"/>
      <c r="X2" s="100"/>
      <c r="Y2" s="101"/>
      <c r="Z2" s="101"/>
      <c r="AA2" s="101"/>
      <c r="AB2" s="100"/>
      <c r="AC2" s="100"/>
      <c r="AD2" s="100"/>
      <c r="AE2" s="100"/>
      <c r="AF2" s="100"/>
      <c r="AG2" s="101"/>
      <c r="AH2" s="101"/>
    </row>
    <row r="3" spans="1:50" s="99" customFormat="1" ht="12">
      <c r="A3" s="101">
        <v>1</v>
      </c>
      <c r="B3" s="99" t="str">
        <f>VLOOKUP(A3,Datenquelle!A6:AG100,2,FALSE)</f>
        <v>WP wählen</v>
      </c>
      <c r="C3" s="100"/>
      <c r="D3" s="105" t="str">
        <f>VLOOKUP(A3,Datenquelle!A6:AG100,4,FALSE)</f>
        <v/>
      </c>
      <c r="F3" s="105" t="str">
        <f>IF(J3&gt;0,1,"")</f>
        <v/>
      </c>
      <c r="G3" s="104" t="str">
        <f>VLOOKUP(A3,Datenquelle!A6:AG100,7,FALSE)</f>
        <v/>
      </c>
      <c r="H3" s="106">
        <f>VLOOKUP(A3,Datenquelle!A6:AG100,8,FALSE)</f>
        <v>0</v>
      </c>
      <c r="I3" s="101"/>
      <c r="J3" s="104">
        <f>VLOOKUP(A3,Datenquelle!A6:AG100,10,FALSE)</f>
        <v>0</v>
      </c>
      <c r="K3" s="105">
        <f>VLOOKUP(A3,Datenquelle!A6:AG100,11,FALSE)</f>
        <v>0</v>
      </c>
      <c r="L3" s="105">
        <f>VLOOKUP(A3,Datenquelle!A6:AG100,12,FALSE)</f>
        <v>0</v>
      </c>
      <c r="M3" s="101"/>
      <c r="N3" s="111">
        <f>VLOOKUP(A3,Datenquelle!A6:AG100,14,FALSE)</f>
        <v>0</v>
      </c>
      <c r="O3" s="105">
        <f>VLOOKUP(A3,Datenquelle!A6:AG100,15,FALSE)</f>
        <v>0</v>
      </c>
      <c r="P3" s="105">
        <f>VLOOKUP(A3,Datenquelle!A6:AG100,16,FALSE)</f>
        <v>0</v>
      </c>
      <c r="Q3" s="104">
        <f>VLOOKUP(A3,Datenquelle!A6:AG100,17,FALSE)</f>
        <v>0</v>
      </c>
      <c r="R3" s="104">
        <f>VLOOKUP(A3,Datenquelle!A6:AG100,18,FALSE)</f>
        <v>0</v>
      </c>
      <c r="S3" s="104">
        <f>VLOOKUP(A3,Datenquelle!A6:AG100,19,FALSE)</f>
        <v>0</v>
      </c>
      <c r="T3" s="104">
        <f>VLOOKUP(A3,Datenquelle!A6:AG100,20,FALSE)</f>
        <v>0</v>
      </c>
      <c r="U3" s="101"/>
      <c r="V3" s="101"/>
      <c r="W3" s="100"/>
      <c r="X3" s="100"/>
      <c r="Y3" s="111">
        <f>VLOOKUP(A3,Datenquelle!A6:AG100,25,FALSE)</f>
        <v>0</v>
      </c>
      <c r="Z3" s="101"/>
      <c r="AA3" s="101"/>
      <c r="AB3" s="104">
        <f>VLOOKUP(A3,Datenquelle!A6:AG100,28,FALSE)</f>
        <v>0</v>
      </c>
      <c r="AC3" s="104">
        <f>VLOOKUP(A3,Datenquelle!A6:AG100,29,FALSE)</f>
        <v>0</v>
      </c>
      <c r="AD3" s="104">
        <f>VLOOKUP(A3,Datenquelle!A6:AG100,30,FALSE)</f>
        <v>0</v>
      </c>
      <c r="AE3" s="104">
        <f>VLOOKUP(A3,Datenquelle!A6:AG100,31,FALSE)</f>
        <v>0</v>
      </c>
      <c r="AF3" s="100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</row>
    <row r="4" spans="1:50" s="99" customFormat="1" ht="11.25" customHeight="1">
      <c r="C4" s="100"/>
      <c r="D4" s="101"/>
      <c r="E4" s="100"/>
      <c r="F4" s="100"/>
      <c r="G4" s="100"/>
      <c r="H4" s="101"/>
      <c r="I4" s="101"/>
      <c r="J4" s="101"/>
      <c r="K4" s="101"/>
      <c r="L4" s="101"/>
      <c r="M4" s="101"/>
      <c r="N4" s="110" t="s">
        <v>244</v>
      </c>
      <c r="O4" s="101"/>
      <c r="P4" s="100"/>
      <c r="Q4" s="100"/>
      <c r="R4" s="100"/>
      <c r="S4" s="100"/>
      <c r="T4" s="100"/>
      <c r="U4" s="101"/>
      <c r="V4" s="101"/>
      <c r="W4" s="100"/>
      <c r="X4" s="100"/>
      <c r="Y4" s="101"/>
      <c r="Z4" s="101"/>
      <c r="AA4" s="101"/>
      <c r="AB4" s="100"/>
      <c r="AC4" s="100"/>
      <c r="AD4" s="100"/>
      <c r="AE4" s="100"/>
      <c r="AF4" s="100"/>
      <c r="AG4" s="101"/>
      <c r="AH4" s="101"/>
    </row>
    <row r="5" spans="1:50" s="89" customFormat="1" ht="11.25" customHeight="1">
      <c r="C5" s="205" t="s">
        <v>245</v>
      </c>
      <c r="D5" s="205"/>
      <c r="E5" s="204" t="s">
        <v>246</v>
      </c>
      <c r="F5" s="204"/>
      <c r="G5" s="221" t="s">
        <v>247</v>
      </c>
      <c r="H5" s="221"/>
      <c r="I5" s="205" t="s">
        <v>248</v>
      </c>
      <c r="J5" s="205"/>
      <c r="K5" s="205"/>
      <c r="L5" s="91"/>
      <c r="M5" s="91" t="s">
        <v>249</v>
      </c>
      <c r="N5" s="91" t="s">
        <v>250</v>
      </c>
      <c r="O5" s="91"/>
      <c r="P5" s="204" t="s">
        <v>63</v>
      </c>
      <c r="Q5" s="204"/>
      <c r="R5" s="204"/>
      <c r="S5" s="204"/>
      <c r="T5" s="204"/>
      <c r="U5" s="91"/>
      <c r="V5" s="91"/>
      <c r="W5" s="109" t="s">
        <v>251</v>
      </c>
      <c r="X5" s="109"/>
      <c r="Y5" s="91"/>
      <c r="Z5" s="91"/>
      <c r="AA5" s="91"/>
      <c r="AB5" s="204" t="s">
        <v>252</v>
      </c>
      <c r="AC5" s="204"/>
      <c r="AD5" s="204"/>
      <c r="AE5" s="90"/>
      <c r="AF5" s="205" t="s">
        <v>253</v>
      </c>
      <c r="AG5" s="205"/>
      <c r="AH5" s="91"/>
    </row>
    <row r="6" spans="1:50" s="89" customFormat="1" ht="11.25">
      <c r="B6" s="89" t="s">
        <v>74</v>
      </c>
      <c r="C6" s="90" t="s">
        <v>254</v>
      </c>
      <c r="D6" s="91" t="s">
        <v>86</v>
      </c>
      <c r="E6" s="90" t="s">
        <v>255</v>
      </c>
      <c r="F6" s="90" t="s">
        <v>256</v>
      </c>
      <c r="G6" s="90" t="s">
        <v>257</v>
      </c>
      <c r="H6" s="91" t="s">
        <v>258</v>
      </c>
      <c r="I6" s="91" t="s">
        <v>259</v>
      </c>
      <c r="J6" s="102" t="s">
        <v>260</v>
      </c>
      <c r="K6" s="102" t="s">
        <v>261</v>
      </c>
      <c r="L6" s="102" t="s">
        <v>262</v>
      </c>
      <c r="M6" s="102" t="s">
        <v>263</v>
      </c>
      <c r="N6" s="92" t="s">
        <v>264</v>
      </c>
      <c r="O6" s="102" t="s">
        <v>265</v>
      </c>
      <c r="P6" s="92" t="s">
        <v>64</v>
      </c>
      <c r="Q6" s="92" t="s">
        <v>266</v>
      </c>
      <c r="R6" s="92" t="s">
        <v>66</v>
      </c>
      <c r="S6" s="92" t="s">
        <v>67</v>
      </c>
      <c r="T6" s="92" t="s">
        <v>68</v>
      </c>
      <c r="U6" s="102"/>
      <c r="V6" s="102" t="s">
        <v>267</v>
      </c>
      <c r="W6" s="92" t="s">
        <v>268</v>
      </c>
      <c r="X6" s="92" t="s">
        <v>257</v>
      </c>
      <c r="Y6" s="102" t="s">
        <v>269</v>
      </c>
      <c r="Z6" s="102" t="s">
        <v>270</v>
      </c>
      <c r="AA6" s="102" t="s">
        <v>271</v>
      </c>
      <c r="AB6" s="92" t="s">
        <v>272</v>
      </c>
      <c r="AC6" s="92" t="s">
        <v>273</v>
      </c>
      <c r="AD6" s="90" t="s">
        <v>274</v>
      </c>
      <c r="AE6" s="92" t="s">
        <v>275</v>
      </c>
      <c r="AF6" s="90" t="s">
        <v>257</v>
      </c>
      <c r="AG6" s="91" t="s">
        <v>86</v>
      </c>
      <c r="AH6" s="91"/>
    </row>
    <row r="7" spans="1:50" s="89" customFormat="1" ht="11.25">
      <c r="B7" s="89" t="s">
        <v>276</v>
      </c>
      <c r="C7" s="90"/>
      <c r="D7" s="91"/>
      <c r="E7" s="90"/>
      <c r="F7" s="90"/>
      <c r="G7" s="90"/>
      <c r="H7" s="95" t="s">
        <v>73</v>
      </c>
      <c r="I7" s="95" t="s">
        <v>73</v>
      </c>
      <c r="J7" s="95" t="s">
        <v>73</v>
      </c>
      <c r="K7" s="95" t="s">
        <v>28</v>
      </c>
      <c r="L7" s="95" t="s">
        <v>277</v>
      </c>
      <c r="M7" s="95" t="s">
        <v>28</v>
      </c>
      <c r="N7" s="95" t="s">
        <v>73</v>
      </c>
      <c r="O7" s="95" t="s">
        <v>28</v>
      </c>
      <c r="P7" s="95" t="s">
        <v>72</v>
      </c>
      <c r="Q7" s="95" t="s">
        <v>278</v>
      </c>
      <c r="R7" s="95"/>
      <c r="S7" s="95"/>
      <c r="T7" s="95" t="s">
        <v>72</v>
      </c>
      <c r="U7" s="95"/>
      <c r="V7" s="95" t="s">
        <v>279</v>
      </c>
      <c r="W7" s="95" t="s">
        <v>72</v>
      </c>
      <c r="X7" s="95" t="s">
        <v>72</v>
      </c>
      <c r="Y7" s="95" t="s">
        <v>72</v>
      </c>
      <c r="Z7" s="95" t="s">
        <v>72</v>
      </c>
      <c r="AA7" s="95" t="s">
        <v>72</v>
      </c>
      <c r="AB7" s="95" t="s">
        <v>72</v>
      </c>
      <c r="AC7" s="95" t="s">
        <v>72</v>
      </c>
      <c r="AD7" s="95" t="s">
        <v>72</v>
      </c>
      <c r="AE7" s="95" t="s">
        <v>72</v>
      </c>
      <c r="AF7" s="95" t="s">
        <v>72</v>
      </c>
      <c r="AG7" s="95" t="s">
        <v>280</v>
      </c>
      <c r="AH7" s="91"/>
    </row>
    <row r="8" spans="1:50" s="89" customFormat="1">
      <c r="A8" s="93">
        <v>1</v>
      </c>
      <c r="B8" s="94" t="s">
        <v>281</v>
      </c>
      <c r="C8" s="95" t="s">
        <v>72</v>
      </c>
      <c r="D8" s="95" t="s">
        <v>72</v>
      </c>
      <c r="E8" s="95" t="s">
        <v>72</v>
      </c>
      <c r="F8" s="95" t="s">
        <v>72</v>
      </c>
      <c r="G8" s="95" t="s">
        <v>72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1"/>
    </row>
    <row r="9" spans="1:50" ht="15">
      <c r="A9" s="93">
        <v>2</v>
      </c>
      <c r="B9" s="113" t="s">
        <v>282</v>
      </c>
      <c r="C9" s="114"/>
      <c r="D9" s="114"/>
      <c r="E9" s="114"/>
      <c r="F9" s="114" t="s">
        <v>283</v>
      </c>
      <c r="G9" s="114" t="s">
        <v>283</v>
      </c>
      <c r="H9" s="128" t="s">
        <v>284</v>
      </c>
      <c r="I9" s="128" t="s">
        <v>285</v>
      </c>
      <c r="J9" s="134">
        <f>I9/4.47</f>
        <v>1.2729306487695751</v>
      </c>
      <c r="K9" s="133">
        <f>J9*1000/(400*SQRT(3))</f>
        <v>1.837317131817098</v>
      </c>
      <c r="L9" s="117" t="s">
        <v>286</v>
      </c>
      <c r="M9" s="117" t="s">
        <v>287</v>
      </c>
      <c r="N9" s="136">
        <f>(400*SQRT(3)*M9)/1000</f>
        <v>3.6719477120460198</v>
      </c>
      <c r="O9" s="117" t="s">
        <v>288</v>
      </c>
      <c r="P9" s="118" t="s">
        <v>283</v>
      </c>
      <c r="Q9" s="118"/>
      <c r="R9" s="118"/>
      <c r="S9" s="118"/>
      <c r="T9" s="118"/>
      <c r="U9" s="118"/>
      <c r="V9" s="116" t="s">
        <v>289</v>
      </c>
      <c r="W9" s="118" t="s">
        <v>283</v>
      </c>
      <c r="X9" s="118"/>
      <c r="Y9" s="131"/>
      <c r="Z9" s="117">
        <v>1</v>
      </c>
      <c r="AA9" s="117">
        <v>3</v>
      </c>
      <c r="AB9" s="118" t="s">
        <v>283</v>
      </c>
      <c r="AC9" s="118"/>
      <c r="AD9" s="114"/>
      <c r="AE9" s="114"/>
      <c r="AF9" s="114"/>
      <c r="AG9" s="115"/>
    </row>
    <row r="10" spans="1:50" ht="15">
      <c r="A10" s="93">
        <v>3</v>
      </c>
      <c r="B10" s="113" t="s">
        <v>290</v>
      </c>
      <c r="C10" s="114"/>
      <c r="D10" s="114"/>
      <c r="E10" s="114"/>
      <c r="F10" s="114" t="s">
        <v>283</v>
      </c>
      <c r="G10" s="114" t="s">
        <v>283</v>
      </c>
      <c r="H10" s="128" t="s">
        <v>284</v>
      </c>
      <c r="I10" s="128" t="s">
        <v>285</v>
      </c>
      <c r="J10" s="134">
        <f>I10/4.47</f>
        <v>1.2729306487695751</v>
      </c>
      <c r="K10" s="133">
        <f t="shared" ref="K10:K47" si="0">J10*1000/(400*SQRT(3))</f>
        <v>1.837317131817098</v>
      </c>
      <c r="L10" s="117" t="s">
        <v>286</v>
      </c>
      <c r="M10" s="117" t="s">
        <v>287</v>
      </c>
      <c r="N10" s="136">
        <f>(400*SQRT(3)*M10)/1000</f>
        <v>3.6719477120460198</v>
      </c>
      <c r="O10" s="118" t="s">
        <v>288</v>
      </c>
      <c r="P10" s="118" t="s">
        <v>283</v>
      </c>
      <c r="Q10" s="114"/>
      <c r="R10" s="114"/>
      <c r="S10" s="121"/>
      <c r="T10" s="114"/>
      <c r="U10" s="114"/>
      <c r="V10" s="122" t="s">
        <v>289</v>
      </c>
      <c r="W10" s="118" t="s">
        <v>283</v>
      </c>
      <c r="X10" s="121"/>
      <c r="Y10" s="131"/>
      <c r="Z10" s="118" t="s">
        <v>291</v>
      </c>
      <c r="AA10" s="118" t="s">
        <v>292</v>
      </c>
      <c r="AB10" s="121" t="s">
        <v>283</v>
      </c>
      <c r="AC10" s="118"/>
      <c r="AD10" s="120"/>
      <c r="AE10" s="114"/>
      <c r="AF10" s="114"/>
      <c r="AG10" s="123"/>
    </row>
    <row r="11" spans="1:50" ht="15">
      <c r="A11" s="93">
        <v>4</v>
      </c>
      <c r="B11" s="113" t="s">
        <v>293</v>
      </c>
      <c r="C11" s="114"/>
      <c r="D11" s="114"/>
      <c r="E11" s="114"/>
      <c r="F11" s="114" t="s">
        <v>283</v>
      </c>
      <c r="G11" s="114" t="s">
        <v>283</v>
      </c>
      <c r="H11" s="128" t="s">
        <v>284</v>
      </c>
      <c r="I11" s="118" t="s">
        <v>294</v>
      </c>
      <c r="J11" s="134">
        <f>I11/4.67</f>
        <v>1.6980728051391862</v>
      </c>
      <c r="K11" s="133">
        <f t="shared" si="0"/>
        <v>2.4509569778767304</v>
      </c>
      <c r="L11" s="117" t="s">
        <v>286</v>
      </c>
      <c r="M11" s="117" t="s">
        <v>295</v>
      </c>
      <c r="N11" s="136">
        <f t="shared" ref="N11:N17" si="1">(400*SQRT(3)*M11)/1000</f>
        <v>4.4340500673763259</v>
      </c>
      <c r="O11" s="118" t="s">
        <v>296</v>
      </c>
      <c r="P11" s="118" t="s">
        <v>283</v>
      </c>
      <c r="Q11" s="121"/>
      <c r="R11" s="121"/>
      <c r="S11" s="121"/>
      <c r="T11" s="121"/>
      <c r="U11" s="121"/>
      <c r="V11" s="122" t="s">
        <v>289</v>
      </c>
      <c r="W11" s="118" t="s">
        <v>283</v>
      </c>
      <c r="X11" s="121"/>
      <c r="Y11" s="131"/>
      <c r="Z11" s="118" t="s">
        <v>291</v>
      </c>
      <c r="AA11" s="118" t="s">
        <v>292</v>
      </c>
      <c r="AB11" s="118" t="s">
        <v>283</v>
      </c>
      <c r="AC11" s="120"/>
      <c r="AD11" s="120"/>
      <c r="AE11" s="114"/>
      <c r="AF11" s="121"/>
      <c r="AG11" s="123"/>
    </row>
    <row r="12" spans="1:50" ht="15">
      <c r="A12" s="93">
        <v>5</v>
      </c>
      <c r="B12" s="113" t="s">
        <v>297</v>
      </c>
      <c r="C12" s="114"/>
      <c r="D12" s="114"/>
      <c r="E12" s="114"/>
      <c r="F12" s="114" t="s">
        <v>283</v>
      </c>
      <c r="G12" s="114" t="s">
        <v>283</v>
      </c>
      <c r="H12" s="128" t="s">
        <v>284</v>
      </c>
      <c r="I12" s="118" t="s">
        <v>294</v>
      </c>
      <c r="J12" s="134">
        <f>I12/4.67</f>
        <v>1.6980728051391862</v>
      </c>
      <c r="K12" s="133">
        <f t="shared" si="0"/>
        <v>2.4509569778767304</v>
      </c>
      <c r="L12" s="117" t="s">
        <v>286</v>
      </c>
      <c r="M12" s="117" t="s">
        <v>295</v>
      </c>
      <c r="N12" s="136">
        <f t="shared" si="1"/>
        <v>4.4340500673763259</v>
      </c>
      <c r="O12" s="118" t="s">
        <v>296</v>
      </c>
      <c r="P12" s="118" t="s">
        <v>283</v>
      </c>
      <c r="Q12" s="121"/>
      <c r="R12" s="121"/>
      <c r="S12" s="121"/>
      <c r="T12" s="121"/>
      <c r="U12" s="121"/>
      <c r="V12" s="122" t="s">
        <v>289</v>
      </c>
      <c r="W12" s="118" t="s">
        <v>283</v>
      </c>
      <c r="X12" s="121"/>
      <c r="Y12" s="131"/>
      <c r="Z12" s="118" t="s">
        <v>291</v>
      </c>
      <c r="AA12" s="118" t="s">
        <v>292</v>
      </c>
      <c r="AB12" s="118" t="s">
        <v>283</v>
      </c>
      <c r="AC12" s="120"/>
      <c r="AD12" s="120"/>
      <c r="AE12" s="114"/>
      <c r="AF12" s="121"/>
      <c r="AG12" s="123"/>
    </row>
    <row r="13" spans="1:50" ht="15">
      <c r="A13" s="93">
        <v>6</v>
      </c>
      <c r="B13" s="113" t="s">
        <v>298</v>
      </c>
      <c r="C13" s="114"/>
      <c r="D13" s="114"/>
      <c r="E13" s="114"/>
      <c r="F13" s="114" t="s">
        <v>283</v>
      </c>
      <c r="G13" s="114" t="s">
        <v>283</v>
      </c>
      <c r="H13" s="128" t="s">
        <v>284</v>
      </c>
      <c r="I13" s="118" t="s">
        <v>299</v>
      </c>
      <c r="J13" s="134">
        <f>I13/4.6</f>
        <v>2.1934782608695653</v>
      </c>
      <c r="K13" s="133">
        <f t="shared" si="0"/>
        <v>3.1660131609365894</v>
      </c>
      <c r="L13" s="117" t="s">
        <v>286</v>
      </c>
      <c r="M13" s="117" t="s">
        <v>300</v>
      </c>
      <c r="N13" s="136">
        <f t="shared" si="1"/>
        <v>5.7504086811286736</v>
      </c>
      <c r="O13" s="118" t="s">
        <v>301</v>
      </c>
      <c r="P13" s="118" t="s">
        <v>283</v>
      </c>
      <c r="Q13" s="121"/>
      <c r="R13" s="121"/>
      <c r="S13" s="121"/>
      <c r="T13" s="121"/>
      <c r="U13" s="121"/>
      <c r="V13" s="122" t="s">
        <v>289</v>
      </c>
      <c r="W13" s="118" t="s">
        <v>283</v>
      </c>
      <c r="X13" s="121"/>
      <c r="Y13" s="131"/>
      <c r="Z13" s="118" t="s">
        <v>291</v>
      </c>
      <c r="AA13" s="118" t="s">
        <v>292</v>
      </c>
      <c r="AB13" s="118" t="s">
        <v>283</v>
      </c>
      <c r="AC13" s="120"/>
      <c r="AD13" s="120"/>
      <c r="AE13" s="114"/>
      <c r="AF13" s="121"/>
      <c r="AG13" s="123"/>
    </row>
    <row r="14" spans="1:50" ht="15">
      <c r="A14" s="93">
        <v>7</v>
      </c>
      <c r="B14" s="113" t="s">
        <v>302</v>
      </c>
      <c r="C14" s="114"/>
      <c r="D14" s="114"/>
      <c r="E14" s="114"/>
      <c r="F14" s="114" t="s">
        <v>283</v>
      </c>
      <c r="G14" s="114" t="s">
        <v>283</v>
      </c>
      <c r="H14" s="128" t="s">
        <v>284</v>
      </c>
      <c r="I14" s="118" t="s">
        <v>299</v>
      </c>
      <c r="J14" s="134">
        <f>I14/4.6</f>
        <v>2.1934782608695653</v>
      </c>
      <c r="K14" s="133">
        <f t="shared" si="0"/>
        <v>3.1660131609365894</v>
      </c>
      <c r="L14" s="117" t="s">
        <v>286</v>
      </c>
      <c r="M14" s="117" t="s">
        <v>300</v>
      </c>
      <c r="N14" s="136">
        <f t="shared" si="1"/>
        <v>5.7504086811286736</v>
      </c>
      <c r="O14" s="118" t="s">
        <v>301</v>
      </c>
      <c r="P14" s="118" t="s">
        <v>283</v>
      </c>
      <c r="Q14" s="114"/>
      <c r="R14" s="114"/>
      <c r="S14" s="121"/>
      <c r="T14" s="114"/>
      <c r="U14" s="114"/>
      <c r="V14" s="122" t="s">
        <v>289</v>
      </c>
      <c r="W14" s="118" t="s">
        <v>283</v>
      </c>
      <c r="X14" s="121"/>
      <c r="Y14" s="131"/>
      <c r="Z14" s="118" t="s">
        <v>291</v>
      </c>
      <c r="AA14" s="118" t="s">
        <v>292</v>
      </c>
      <c r="AB14" s="118" t="s">
        <v>283</v>
      </c>
      <c r="AC14" s="120"/>
      <c r="AD14" s="120"/>
      <c r="AE14" s="114"/>
      <c r="AF14" s="121"/>
      <c r="AG14" s="123"/>
    </row>
    <row r="15" spans="1:50" ht="15">
      <c r="A15" s="93">
        <v>8</v>
      </c>
      <c r="B15" s="113" t="s">
        <v>303</v>
      </c>
      <c r="C15" s="121"/>
      <c r="D15" s="118"/>
      <c r="E15" s="121"/>
      <c r="F15" s="114" t="s">
        <v>283</v>
      </c>
      <c r="G15" s="114" t="s">
        <v>283</v>
      </c>
      <c r="H15" s="128" t="s">
        <v>284</v>
      </c>
      <c r="I15" s="118" t="s">
        <v>304</v>
      </c>
      <c r="J15" s="134">
        <f>I15/4.57</f>
        <v>2.5120350109409189</v>
      </c>
      <c r="K15" s="133">
        <f t="shared" si="0"/>
        <v>3.6258102244512598</v>
      </c>
      <c r="L15" s="117" t="s">
        <v>286</v>
      </c>
      <c r="M15" s="117" t="s">
        <v>305</v>
      </c>
      <c r="N15" s="136">
        <f t="shared" si="1"/>
        <v>6.2353829072479581</v>
      </c>
      <c r="O15" s="118" t="s">
        <v>306</v>
      </c>
      <c r="P15" s="118" t="s">
        <v>283</v>
      </c>
      <c r="Q15" s="114"/>
      <c r="R15" s="114"/>
      <c r="S15" s="121"/>
      <c r="T15" s="114"/>
      <c r="U15" s="114"/>
      <c r="V15" s="122" t="s">
        <v>289</v>
      </c>
      <c r="W15" s="118" t="s">
        <v>283</v>
      </c>
      <c r="X15" s="121"/>
      <c r="Y15" s="131"/>
      <c r="Z15" s="118" t="s">
        <v>291</v>
      </c>
      <c r="AA15" s="118" t="s">
        <v>292</v>
      </c>
      <c r="AB15" s="121" t="s">
        <v>283</v>
      </c>
      <c r="AC15" s="118"/>
      <c r="AD15" s="120"/>
      <c r="AE15" s="114"/>
      <c r="AF15" s="114"/>
      <c r="AG15" s="123"/>
    </row>
    <row r="16" spans="1:50" ht="15">
      <c r="A16" s="93">
        <v>9</v>
      </c>
      <c r="B16" s="113" t="s">
        <v>307</v>
      </c>
      <c r="C16" s="121"/>
      <c r="D16" s="118"/>
      <c r="E16" s="121"/>
      <c r="F16" s="114" t="s">
        <v>283</v>
      </c>
      <c r="G16" s="114" t="s">
        <v>283</v>
      </c>
      <c r="H16" s="128" t="s">
        <v>284</v>
      </c>
      <c r="I16" s="118" t="s">
        <v>308</v>
      </c>
      <c r="J16" s="134">
        <f>I16/4.42</f>
        <v>3.4773755656108598</v>
      </c>
      <c r="K16" s="133">
        <f t="shared" si="0"/>
        <v>5.0191592971971426</v>
      </c>
      <c r="L16" s="117" t="s">
        <v>286</v>
      </c>
      <c r="M16" s="117" t="s">
        <v>309</v>
      </c>
      <c r="N16" s="136">
        <f t="shared" si="1"/>
        <v>7.6210235533030604</v>
      </c>
      <c r="O16" s="118" t="s">
        <v>310</v>
      </c>
      <c r="P16" s="118" t="s">
        <v>283</v>
      </c>
      <c r="Q16" s="114"/>
      <c r="R16" s="121"/>
      <c r="T16" s="114"/>
      <c r="U16" s="114"/>
      <c r="V16" s="122" t="s">
        <v>289</v>
      </c>
      <c r="W16" s="118" t="s">
        <v>283</v>
      </c>
      <c r="X16" s="121"/>
      <c r="Y16" s="131"/>
      <c r="Z16" s="118" t="s">
        <v>291</v>
      </c>
      <c r="AA16" s="118" t="s">
        <v>292</v>
      </c>
      <c r="AB16" s="121" t="s">
        <v>283</v>
      </c>
      <c r="AC16" s="118"/>
      <c r="AD16" s="120"/>
      <c r="AE16" s="114"/>
      <c r="AF16" s="114"/>
      <c r="AG16" s="123"/>
    </row>
    <row r="17" spans="1:34" ht="15">
      <c r="A17" s="93">
        <v>10</v>
      </c>
      <c r="B17" s="113" t="s">
        <v>311</v>
      </c>
      <c r="C17" s="121"/>
      <c r="D17" s="118"/>
      <c r="E17" s="121"/>
      <c r="F17" s="114" t="s">
        <v>283</v>
      </c>
      <c r="G17" s="114" t="s">
        <v>283</v>
      </c>
      <c r="H17" s="128" t="s">
        <v>284</v>
      </c>
      <c r="I17" s="118" t="s">
        <v>312</v>
      </c>
      <c r="J17" s="134">
        <f>I17/4.3</f>
        <v>3.9279069767441865</v>
      </c>
      <c r="K17" s="133">
        <f t="shared" si="0"/>
        <v>5.6694453759376628</v>
      </c>
      <c r="L17" s="117" t="s">
        <v>286</v>
      </c>
      <c r="M17" s="117" t="s">
        <v>288</v>
      </c>
      <c r="N17" s="136">
        <f t="shared" si="1"/>
        <v>9.0066641993581609</v>
      </c>
      <c r="O17" s="118" t="s">
        <v>313</v>
      </c>
      <c r="P17" s="118" t="s">
        <v>283</v>
      </c>
      <c r="Q17" s="114"/>
      <c r="R17" s="121"/>
      <c r="T17" s="114"/>
      <c r="U17" s="114"/>
      <c r="V17" s="122" t="s">
        <v>289</v>
      </c>
      <c r="W17" s="118" t="s">
        <v>283</v>
      </c>
      <c r="X17" s="121"/>
      <c r="Y17" s="131"/>
      <c r="Z17" s="118" t="s">
        <v>291</v>
      </c>
      <c r="AA17" s="118" t="s">
        <v>292</v>
      </c>
      <c r="AB17" s="121" t="s">
        <v>283</v>
      </c>
      <c r="AC17" s="118"/>
      <c r="AD17" s="120"/>
      <c r="AE17" s="114"/>
      <c r="AF17" s="114"/>
      <c r="AG17" s="123"/>
    </row>
    <row r="18" spans="1:34" ht="15">
      <c r="A18" s="93">
        <v>11</v>
      </c>
      <c r="B18" s="113"/>
      <c r="C18" s="121"/>
      <c r="D18" s="118"/>
      <c r="E18" s="121"/>
      <c r="F18" s="114"/>
      <c r="G18" s="114"/>
      <c r="H18" s="128"/>
      <c r="I18" s="118"/>
      <c r="J18" s="114"/>
      <c r="K18" s="114"/>
      <c r="L18" s="117"/>
      <c r="M18" s="117"/>
      <c r="N18" s="117"/>
      <c r="O18" s="118"/>
      <c r="P18" s="114"/>
      <c r="Q18" s="114"/>
      <c r="R18" s="121"/>
      <c r="T18" s="114"/>
      <c r="U18" s="114"/>
      <c r="V18" s="122"/>
      <c r="W18" s="118"/>
      <c r="X18" s="121"/>
      <c r="Y18" s="131"/>
      <c r="Z18" s="118"/>
      <c r="AA18" s="118"/>
      <c r="AB18" s="121"/>
      <c r="AC18" s="118"/>
      <c r="AD18" s="120"/>
      <c r="AE18" s="114"/>
      <c r="AF18" s="114"/>
      <c r="AG18" s="123"/>
    </row>
    <row r="19" spans="1:34" ht="15">
      <c r="A19" s="93">
        <v>12</v>
      </c>
      <c r="B19" s="113" t="s">
        <v>314</v>
      </c>
      <c r="C19" s="121"/>
      <c r="D19" s="118"/>
      <c r="E19" s="121"/>
      <c r="F19" s="114" t="s">
        <v>283</v>
      </c>
      <c r="G19" s="114" t="s">
        <v>283</v>
      </c>
      <c r="H19" s="128" t="s">
        <v>315</v>
      </c>
      <c r="I19" s="118" t="s">
        <v>316</v>
      </c>
      <c r="J19" s="134">
        <f>I19/4.12</f>
        <v>1.4781553398058251</v>
      </c>
      <c r="K19" s="133">
        <f t="shared" si="0"/>
        <v>2.1335334583524399</v>
      </c>
      <c r="L19" s="117" t="s">
        <v>286</v>
      </c>
      <c r="M19" s="117" t="s">
        <v>317</v>
      </c>
      <c r="N19" s="136">
        <f t="shared" ref="N19:N23" si="2">(400*SQRT(3)*M19)/1000</f>
        <v>8.3138438763306119</v>
      </c>
      <c r="O19" s="117" t="s">
        <v>318</v>
      </c>
      <c r="P19" s="118"/>
      <c r="Q19" s="114"/>
      <c r="R19" s="118" t="s">
        <v>283</v>
      </c>
      <c r="T19" s="114"/>
      <c r="U19" s="114"/>
      <c r="V19" s="122" t="s">
        <v>289</v>
      </c>
      <c r="X19" s="118" t="s">
        <v>283</v>
      </c>
      <c r="Y19" s="131"/>
      <c r="Z19" s="118" t="s">
        <v>291</v>
      </c>
      <c r="AA19" s="118" t="s">
        <v>292</v>
      </c>
      <c r="AB19" s="121" t="s">
        <v>283</v>
      </c>
      <c r="AC19" s="118"/>
      <c r="AD19" s="120"/>
      <c r="AE19" s="114"/>
      <c r="AF19" s="114"/>
      <c r="AG19" s="123"/>
    </row>
    <row r="20" spans="1:34" ht="15">
      <c r="A20" s="93">
        <v>13</v>
      </c>
      <c r="B20" s="113" t="s">
        <v>319</v>
      </c>
      <c r="C20" s="121"/>
      <c r="D20" s="118"/>
      <c r="E20" s="121"/>
      <c r="F20" s="114" t="s">
        <v>283</v>
      </c>
      <c r="G20" s="114" t="s">
        <v>283</v>
      </c>
      <c r="H20" s="128" t="s">
        <v>315</v>
      </c>
      <c r="I20" s="118" t="s">
        <v>316</v>
      </c>
      <c r="J20" s="134">
        <f>I20/4.12</f>
        <v>1.4781553398058251</v>
      </c>
      <c r="K20" s="133">
        <f t="shared" si="0"/>
        <v>2.1335334583524399</v>
      </c>
      <c r="L20" s="117" t="s">
        <v>286</v>
      </c>
      <c r="M20" s="117" t="s">
        <v>317</v>
      </c>
      <c r="N20" s="136">
        <f t="shared" si="2"/>
        <v>8.3138438763306119</v>
      </c>
      <c r="O20" s="117" t="s">
        <v>318</v>
      </c>
      <c r="P20" s="118"/>
      <c r="Q20" s="114"/>
      <c r="R20" s="118" t="s">
        <v>283</v>
      </c>
      <c r="T20" s="114"/>
      <c r="U20" s="114"/>
      <c r="V20" s="122" t="s">
        <v>289</v>
      </c>
      <c r="X20" s="118" t="s">
        <v>283</v>
      </c>
      <c r="Y20" s="131"/>
      <c r="Z20" s="118" t="s">
        <v>291</v>
      </c>
      <c r="AA20" s="118" t="s">
        <v>292</v>
      </c>
      <c r="AB20" s="121" t="s">
        <v>283</v>
      </c>
      <c r="AC20" s="118"/>
      <c r="AD20" s="120"/>
      <c r="AE20" s="114"/>
      <c r="AF20" s="114"/>
      <c r="AG20" s="123"/>
    </row>
    <row r="21" spans="1:34" ht="15">
      <c r="A21" s="93">
        <v>14</v>
      </c>
      <c r="B21" s="113" t="s">
        <v>320</v>
      </c>
      <c r="C21" s="121"/>
      <c r="D21" s="118"/>
      <c r="E21" s="121"/>
      <c r="F21" s="114" t="s">
        <v>283</v>
      </c>
      <c r="G21" s="114" t="s">
        <v>283</v>
      </c>
      <c r="H21" s="128" t="s">
        <v>284</v>
      </c>
      <c r="I21" s="118" t="s">
        <v>321</v>
      </c>
      <c r="J21" s="134">
        <f>I21/3.98</f>
        <v>3.3844221105527641</v>
      </c>
      <c r="K21" s="133">
        <f t="shared" si="0"/>
        <v>4.8849925414473994</v>
      </c>
      <c r="L21" s="117" t="s">
        <v>286</v>
      </c>
      <c r="M21" s="117" t="s">
        <v>305</v>
      </c>
      <c r="N21" s="136">
        <f t="shared" si="2"/>
        <v>6.2353829072479581</v>
      </c>
      <c r="O21" s="117" t="s">
        <v>318</v>
      </c>
      <c r="P21" s="118"/>
      <c r="Q21" s="114"/>
      <c r="R21" s="118" t="s">
        <v>283</v>
      </c>
      <c r="T21" s="114"/>
      <c r="U21" s="114"/>
      <c r="V21" s="122" t="s">
        <v>289</v>
      </c>
      <c r="X21" s="118" t="s">
        <v>283</v>
      </c>
      <c r="Y21" s="131"/>
      <c r="Z21" s="118" t="s">
        <v>291</v>
      </c>
      <c r="AA21" s="118" t="s">
        <v>292</v>
      </c>
      <c r="AB21" s="121" t="s">
        <v>283</v>
      </c>
      <c r="AC21" s="118"/>
      <c r="AD21" s="120"/>
      <c r="AE21" s="114"/>
      <c r="AF21" s="114"/>
      <c r="AG21" s="123"/>
    </row>
    <row r="22" spans="1:34" ht="15">
      <c r="A22" s="93">
        <v>15</v>
      </c>
      <c r="B22" s="113" t="s">
        <v>322</v>
      </c>
      <c r="C22" s="121"/>
      <c r="D22" s="118"/>
      <c r="E22" s="121"/>
      <c r="F22" s="114" t="s">
        <v>283</v>
      </c>
      <c r="G22" s="114" t="s">
        <v>283</v>
      </c>
      <c r="H22" s="128" t="s">
        <v>284</v>
      </c>
      <c r="I22" s="118" t="s">
        <v>323</v>
      </c>
      <c r="J22" s="134">
        <f>I22/3.82</f>
        <v>4.4319371727748695</v>
      </c>
      <c r="K22" s="133">
        <f t="shared" si="0"/>
        <v>6.3969502993326994</v>
      </c>
      <c r="L22" s="117" t="s">
        <v>286</v>
      </c>
      <c r="M22" s="117" t="s">
        <v>324</v>
      </c>
      <c r="N22" s="136">
        <f t="shared" si="2"/>
        <v>6.9282032302755088</v>
      </c>
      <c r="O22" s="117" t="s">
        <v>318</v>
      </c>
      <c r="P22" s="118"/>
      <c r="Q22" s="114"/>
      <c r="R22" s="118" t="s">
        <v>283</v>
      </c>
      <c r="T22" s="114"/>
      <c r="U22" s="114"/>
      <c r="V22" s="122" t="s">
        <v>289</v>
      </c>
      <c r="X22" s="118" t="s">
        <v>283</v>
      </c>
      <c r="Y22" s="131"/>
      <c r="Z22" s="118" t="s">
        <v>291</v>
      </c>
      <c r="AA22" s="118" t="s">
        <v>292</v>
      </c>
      <c r="AB22" s="121" t="s">
        <v>283</v>
      </c>
      <c r="AC22" s="118"/>
      <c r="AD22" s="120"/>
      <c r="AE22" s="114"/>
      <c r="AF22" s="114"/>
      <c r="AG22" s="123"/>
    </row>
    <row r="23" spans="1:34" ht="15">
      <c r="A23" s="93">
        <v>16</v>
      </c>
      <c r="B23" s="113" t="s">
        <v>325</v>
      </c>
      <c r="C23" s="121"/>
      <c r="D23" s="118"/>
      <c r="E23" s="121"/>
      <c r="F23" s="114" t="s">
        <v>283</v>
      </c>
      <c r="G23" s="114" t="s">
        <v>283</v>
      </c>
      <c r="H23" s="128" t="s">
        <v>284</v>
      </c>
      <c r="I23" s="118" t="s">
        <v>326</v>
      </c>
      <c r="J23" s="134">
        <f>I23/3.99</f>
        <v>6.4611528822055133</v>
      </c>
      <c r="K23" s="133">
        <f t="shared" si="0"/>
        <v>9.3258708895416991</v>
      </c>
      <c r="L23" s="117" t="s">
        <v>286</v>
      </c>
      <c r="M23" s="117" t="s">
        <v>327</v>
      </c>
      <c r="N23" s="136">
        <f t="shared" si="2"/>
        <v>9.6994845223857116</v>
      </c>
      <c r="O23" s="117" t="s">
        <v>318</v>
      </c>
      <c r="P23" s="118"/>
      <c r="Q23" s="114"/>
      <c r="R23" s="118" t="s">
        <v>283</v>
      </c>
      <c r="T23" s="114"/>
      <c r="U23" s="114"/>
      <c r="V23" s="122" t="s">
        <v>289</v>
      </c>
      <c r="X23" s="118" t="s">
        <v>283</v>
      </c>
      <c r="Y23" s="131"/>
      <c r="Z23" s="118" t="s">
        <v>291</v>
      </c>
      <c r="AA23" s="118" t="s">
        <v>292</v>
      </c>
      <c r="AB23" s="121" t="s">
        <v>283</v>
      </c>
      <c r="AC23" s="118"/>
      <c r="AD23" s="120"/>
      <c r="AE23" s="114"/>
      <c r="AF23" s="114"/>
      <c r="AG23" s="123"/>
    </row>
    <row r="24" spans="1:34" ht="15">
      <c r="A24" s="93">
        <v>17</v>
      </c>
      <c r="B24" s="113"/>
      <c r="C24" s="121"/>
      <c r="D24" s="118"/>
      <c r="E24" s="121"/>
      <c r="F24" s="114"/>
      <c r="G24" s="114"/>
      <c r="H24" s="128"/>
      <c r="I24" s="118"/>
      <c r="J24" s="114"/>
      <c r="K24" s="114"/>
      <c r="L24" s="117"/>
      <c r="M24" s="117"/>
      <c r="N24" s="117"/>
      <c r="O24" s="118"/>
      <c r="P24" s="120"/>
      <c r="Q24" s="114"/>
      <c r="R24" s="121"/>
      <c r="T24" s="114"/>
      <c r="U24" s="114"/>
      <c r="V24" s="122"/>
      <c r="W24" s="118"/>
      <c r="X24" s="121"/>
      <c r="Y24" s="131"/>
      <c r="Z24" s="118"/>
      <c r="AA24" s="118"/>
      <c r="AB24" s="121"/>
      <c r="AC24" s="118"/>
      <c r="AD24" s="120"/>
      <c r="AE24" s="114"/>
      <c r="AF24" s="114"/>
      <c r="AG24" s="123"/>
    </row>
    <row r="25" spans="1:34" ht="15">
      <c r="A25" s="93">
        <v>18</v>
      </c>
      <c r="B25" s="113" t="s">
        <v>328</v>
      </c>
      <c r="C25" s="121" t="s">
        <v>283</v>
      </c>
      <c r="D25" s="118" t="s">
        <v>329</v>
      </c>
      <c r="E25" s="121" t="s">
        <v>283</v>
      </c>
      <c r="F25" s="114" t="s">
        <v>283</v>
      </c>
      <c r="G25" s="114" t="s">
        <v>283</v>
      </c>
      <c r="H25" s="128" t="s">
        <v>315</v>
      </c>
      <c r="I25" s="118" t="s">
        <v>316</v>
      </c>
      <c r="J25" s="134">
        <f>I25/4.12</f>
        <v>1.4781553398058251</v>
      </c>
      <c r="K25" s="133">
        <f t="shared" si="0"/>
        <v>2.1335334583524399</v>
      </c>
      <c r="L25" s="117" t="s">
        <v>286</v>
      </c>
      <c r="M25" s="117" t="s">
        <v>317</v>
      </c>
      <c r="N25" s="136">
        <f t="shared" ref="N25:N31" si="3">(400*SQRT(3)*M25)/1000</f>
        <v>8.3138438763306119</v>
      </c>
      <c r="O25" s="117" t="s">
        <v>318</v>
      </c>
      <c r="P25" s="118"/>
      <c r="Q25" s="114"/>
      <c r="R25" s="118" t="s">
        <v>283</v>
      </c>
      <c r="T25" s="114"/>
      <c r="U25" s="114"/>
      <c r="V25" s="122" t="s">
        <v>289</v>
      </c>
      <c r="X25" s="118" t="s">
        <v>283</v>
      </c>
      <c r="Y25" s="131"/>
      <c r="Z25" s="118" t="s">
        <v>291</v>
      </c>
      <c r="AA25" s="118" t="s">
        <v>292</v>
      </c>
      <c r="AB25" s="121" t="s">
        <v>283</v>
      </c>
      <c r="AC25" s="118"/>
      <c r="AD25" s="120"/>
      <c r="AE25" s="114"/>
      <c r="AF25" s="114"/>
      <c r="AG25" s="123"/>
    </row>
    <row r="26" spans="1:34" s="93" customFormat="1" ht="15">
      <c r="A26" s="93">
        <v>19</v>
      </c>
      <c r="B26" s="113" t="s">
        <v>330</v>
      </c>
      <c r="C26" s="121" t="s">
        <v>283</v>
      </c>
      <c r="D26" s="118" t="s">
        <v>329</v>
      </c>
      <c r="E26" s="121" t="s">
        <v>283</v>
      </c>
      <c r="F26" s="114" t="s">
        <v>283</v>
      </c>
      <c r="G26" s="114" t="s">
        <v>283</v>
      </c>
      <c r="H26" s="128" t="s">
        <v>315</v>
      </c>
      <c r="I26" s="118" t="s">
        <v>316</v>
      </c>
      <c r="J26" s="134">
        <f>I26/4.12</f>
        <v>1.4781553398058251</v>
      </c>
      <c r="K26" s="133">
        <f t="shared" si="0"/>
        <v>2.1335334583524399</v>
      </c>
      <c r="L26" s="117" t="s">
        <v>286</v>
      </c>
      <c r="M26" s="117" t="s">
        <v>317</v>
      </c>
      <c r="N26" s="136">
        <f t="shared" si="3"/>
        <v>8.3138438763306119</v>
      </c>
      <c r="O26" s="117" t="s">
        <v>318</v>
      </c>
      <c r="P26" s="118"/>
      <c r="Q26" s="114"/>
      <c r="R26" s="118" t="s">
        <v>283</v>
      </c>
      <c r="S26" s="97"/>
      <c r="T26" s="114"/>
      <c r="U26" s="114"/>
      <c r="V26" s="122" t="s">
        <v>289</v>
      </c>
      <c r="W26" s="97"/>
      <c r="X26" s="118" t="s">
        <v>283</v>
      </c>
      <c r="Y26" s="131"/>
      <c r="Z26" s="118" t="s">
        <v>291</v>
      </c>
      <c r="AA26" s="118" t="s">
        <v>292</v>
      </c>
      <c r="AB26" s="121" t="s">
        <v>283</v>
      </c>
      <c r="AC26" s="118"/>
      <c r="AD26" s="120"/>
      <c r="AE26" s="114"/>
      <c r="AF26" s="114"/>
      <c r="AG26" s="123"/>
      <c r="AH26" s="103"/>
    </row>
    <row r="27" spans="1:34" s="93" customFormat="1" ht="15">
      <c r="A27" s="93">
        <v>20</v>
      </c>
      <c r="B27" s="113" t="s">
        <v>331</v>
      </c>
      <c r="C27" s="121" t="s">
        <v>283</v>
      </c>
      <c r="D27" s="118" t="s">
        <v>329</v>
      </c>
      <c r="E27" s="121" t="s">
        <v>283</v>
      </c>
      <c r="F27" s="114" t="s">
        <v>283</v>
      </c>
      <c r="G27" s="114" t="s">
        <v>283</v>
      </c>
      <c r="H27" s="128" t="s">
        <v>284</v>
      </c>
      <c r="I27" s="118" t="s">
        <v>321</v>
      </c>
      <c r="J27" s="134">
        <f>I27/3.98</f>
        <v>3.3844221105527641</v>
      </c>
      <c r="K27" s="133">
        <f t="shared" si="0"/>
        <v>4.8849925414473994</v>
      </c>
      <c r="L27" s="117" t="s">
        <v>286</v>
      </c>
      <c r="M27" s="117" t="s">
        <v>305</v>
      </c>
      <c r="N27" s="136">
        <f t="shared" si="3"/>
        <v>6.2353829072479581</v>
      </c>
      <c r="O27" s="117" t="s">
        <v>318</v>
      </c>
      <c r="P27" s="118"/>
      <c r="Q27" s="114"/>
      <c r="R27" s="118" t="s">
        <v>283</v>
      </c>
      <c r="S27" s="97"/>
      <c r="T27" s="114"/>
      <c r="U27" s="114"/>
      <c r="V27" s="122" t="s">
        <v>289</v>
      </c>
      <c r="W27" s="97"/>
      <c r="X27" s="118" t="s">
        <v>283</v>
      </c>
      <c r="Y27" s="131"/>
      <c r="Z27" s="118" t="s">
        <v>291</v>
      </c>
      <c r="AA27" s="118" t="s">
        <v>292</v>
      </c>
      <c r="AB27" s="121" t="s">
        <v>283</v>
      </c>
      <c r="AC27" s="118"/>
      <c r="AD27" s="120"/>
      <c r="AE27" s="114"/>
      <c r="AF27" s="114"/>
      <c r="AG27" s="123"/>
      <c r="AH27" s="103"/>
    </row>
    <row r="28" spans="1:34" s="93" customFormat="1" ht="15">
      <c r="A28" s="93">
        <v>21</v>
      </c>
      <c r="B28" s="113" t="s">
        <v>332</v>
      </c>
      <c r="C28" s="121" t="s">
        <v>283</v>
      </c>
      <c r="D28" s="118" t="s">
        <v>329</v>
      </c>
      <c r="E28" s="121" t="s">
        <v>283</v>
      </c>
      <c r="F28" s="114" t="s">
        <v>283</v>
      </c>
      <c r="G28" s="114" t="s">
        <v>283</v>
      </c>
      <c r="H28" s="128" t="s">
        <v>284</v>
      </c>
      <c r="I28" s="118" t="s">
        <v>323</v>
      </c>
      <c r="J28" s="134">
        <f>I28/3.82</f>
        <v>4.4319371727748695</v>
      </c>
      <c r="K28" s="133">
        <f t="shared" si="0"/>
        <v>6.3969502993326994</v>
      </c>
      <c r="L28" s="117" t="s">
        <v>286</v>
      </c>
      <c r="M28" s="117" t="s">
        <v>324</v>
      </c>
      <c r="N28" s="136">
        <f t="shared" si="3"/>
        <v>6.9282032302755088</v>
      </c>
      <c r="O28" s="117" t="s">
        <v>318</v>
      </c>
      <c r="P28" s="118"/>
      <c r="Q28" s="114"/>
      <c r="R28" s="118" t="s">
        <v>283</v>
      </c>
      <c r="S28" s="97"/>
      <c r="T28" s="114"/>
      <c r="U28" s="114"/>
      <c r="V28" s="122" t="s">
        <v>289</v>
      </c>
      <c r="W28" s="97"/>
      <c r="X28" s="118" t="s">
        <v>283</v>
      </c>
      <c r="Y28" s="131"/>
      <c r="Z28" s="118" t="s">
        <v>291</v>
      </c>
      <c r="AA28" s="118" t="s">
        <v>292</v>
      </c>
      <c r="AB28" s="121" t="s">
        <v>283</v>
      </c>
      <c r="AC28" s="118"/>
      <c r="AD28" s="120"/>
      <c r="AE28" s="114"/>
      <c r="AF28" s="114"/>
      <c r="AG28" s="123"/>
      <c r="AH28" s="103"/>
    </row>
    <row r="29" spans="1:34" s="93" customFormat="1" ht="15">
      <c r="A29" s="93">
        <v>22</v>
      </c>
      <c r="B29" s="113"/>
      <c r="C29" s="121"/>
      <c r="D29" s="118"/>
      <c r="E29" s="121"/>
      <c r="F29" s="114"/>
      <c r="G29" s="114"/>
      <c r="H29" s="128"/>
      <c r="I29" s="118"/>
      <c r="J29" s="134"/>
      <c r="K29" s="133"/>
      <c r="L29" s="117"/>
      <c r="M29" s="117"/>
      <c r="N29" s="117"/>
      <c r="O29" s="117"/>
      <c r="P29" s="118"/>
      <c r="Q29" s="114"/>
      <c r="R29" s="118"/>
      <c r="S29" s="97"/>
      <c r="T29" s="114"/>
      <c r="U29" s="114"/>
      <c r="V29" s="122"/>
      <c r="W29" s="97"/>
      <c r="X29" s="118"/>
      <c r="Y29" s="131"/>
      <c r="Z29" s="118"/>
      <c r="AA29" s="118"/>
      <c r="AB29" s="121"/>
      <c r="AC29" s="118"/>
      <c r="AD29" s="120"/>
      <c r="AE29" s="114"/>
      <c r="AF29" s="114"/>
      <c r="AG29" s="123"/>
      <c r="AH29" s="103"/>
    </row>
    <row r="30" spans="1:34" ht="15">
      <c r="A30" s="93">
        <v>23</v>
      </c>
      <c r="B30" s="113" t="s">
        <v>333</v>
      </c>
      <c r="C30" s="121"/>
      <c r="D30" s="118"/>
      <c r="E30" s="121"/>
      <c r="F30" s="114" t="s">
        <v>283</v>
      </c>
      <c r="G30" s="114"/>
      <c r="H30" s="128"/>
      <c r="I30" s="118" t="s">
        <v>334</v>
      </c>
      <c r="J30" s="134">
        <f>I30/3.21</f>
        <v>1.719626168224299</v>
      </c>
      <c r="K30" s="133">
        <f>J30*1000/(400*SQRT(3)*Y30)</f>
        <v>2.8045950031915927</v>
      </c>
      <c r="L30" s="117" t="s">
        <v>286</v>
      </c>
      <c r="M30" s="117" t="s">
        <v>335</v>
      </c>
      <c r="N30" s="136">
        <f t="shared" si="3"/>
        <v>3.8105117766515302</v>
      </c>
      <c r="O30" s="117" t="s">
        <v>318</v>
      </c>
      <c r="P30" s="118"/>
      <c r="Q30" s="114"/>
      <c r="R30" s="118" t="s">
        <v>283</v>
      </c>
      <c r="T30" s="114"/>
      <c r="U30" s="114"/>
      <c r="V30" s="122" t="s">
        <v>289</v>
      </c>
      <c r="X30" s="118" t="s">
        <v>283</v>
      </c>
      <c r="Y30" s="131">
        <v>0.88500000000000001</v>
      </c>
      <c r="Z30" s="118" t="s">
        <v>291</v>
      </c>
      <c r="AA30" s="118" t="s">
        <v>292</v>
      </c>
      <c r="AB30" s="121"/>
      <c r="AC30" s="118" t="s">
        <v>283</v>
      </c>
      <c r="AD30" s="120"/>
      <c r="AE30" s="114"/>
      <c r="AF30" s="114"/>
      <c r="AG30" s="123"/>
    </row>
    <row r="31" spans="1:34" ht="15">
      <c r="A31" s="93">
        <v>24</v>
      </c>
      <c r="B31" s="113" t="s">
        <v>336</v>
      </c>
      <c r="C31" s="121"/>
      <c r="D31" s="118"/>
      <c r="E31" s="121"/>
      <c r="F31" s="114" t="s">
        <v>283</v>
      </c>
      <c r="G31" s="114"/>
      <c r="H31" s="114"/>
      <c r="I31" s="118" t="s">
        <v>337</v>
      </c>
      <c r="J31" s="134">
        <f>I31/2.88</f>
        <v>2.8958333333333335</v>
      </c>
      <c r="K31" s="133">
        <f>J31*1000/(400*SQRT(3)*Y31)</f>
        <v>4.7229100410403708</v>
      </c>
      <c r="L31" s="117" t="s">
        <v>286</v>
      </c>
      <c r="M31" s="118" t="s">
        <v>338</v>
      </c>
      <c r="N31" s="136">
        <f t="shared" si="3"/>
        <v>5.6811266488259173</v>
      </c>
      <c r="O31" s="117" t="s">
        <v>318</v>
      </c>
      <c r="P31" s="120"/>
      <c r="Q31" s="114"/>
      <c r="R31" s="118" t="s">
        <v>283</v>
      </c>
      <c r="S31" s="121"/>
      <c r="T31" s="114"/>
      <c r="U31" s="114"/>
      <c r="V31" s="122" t="s">
        <v>289</v>
      </c>
      <c r="W31" s="118"/>
      <c r="X31" s="118" t="s">
        <v>283</v>
      </c>
      <c r="Y31" s="120" t="s">
        <v>339</v>
      </c>
      <c r="Z31" s="118" t="s">
        <v>291</v>
      </c>
      <c r="AA31" s="118" t="s">
        <v>292</v>
      </c>
      <c r="AB31" s="121"/>
      <c r="AC31" s="118" t="s">
        <v>283</v>
      </c>
      <c r="AD31" s="120"/>
      <c r="AE31" s="114"/>
      <c r="AF31" s="114"/>
      <c r="AG31" s="123"/>
    </row>
    <row r="32" spans="1:34" s="93" customFormat="1" ht="15">
      <c r="A32" s="93">
        <v>25</v>
      </c>
      <c r="B32" s="113"/>
      <c r="C32" s="121"/>
      <c r="D32" s="118"/>
      <c r="E32" s="121"/>
      <c r="F32" s="114"/>
      <c r="G32" s="114"/>
      <c r="H32" s="128"/>
      <c r="I32" s="118"/>
      <c r="J32" s="134"/>
      <c r="K32" s="133"/>
      <c r="L32" s="117"/>
      <c r="M32" s="117"/>
      <c r="N32" s="117"/>
      <c r="O32" s="117"/>
      <c r="P32" s="118"/>
      <c r="Q32" s="114"/>
      <c r="R32" s="118"/>
      <c r="S32" s="97"/>
      <c r="T32" s="114"/>
      <c r="U32" s="114"/>
      <c r="V32" s="122"/>
      <c r="W32" s="97"/>
      <c r="X32" s="118"/>
      <c r="Y32" s="131"/>
      <c r="Z32" s="118"/>
      <c r="AA32" s="118"/>
      <c r="AB32" s="121"/>
      <c r="AC32" s="118"/>
      <c r="AD32" s="120"/>
      <c r="AE32" s="114"/>
      <c r="AF32" s="114"/>
      <c r="AG32" s="123"/>
      <c r="AH32" s="103"/>
    </row>
    <row r="33" spans="1:62" s="93" customFormat="1" ht="15">
      <c r="A33" s="93">
        <v>26</v>
      </c>
      <c r="B33" s="113" t="s">
        <v>340</v>
      </c>
      <c r="C33" s="121"/>
      <c r="D33" s="118"/>
      <c r="E33" s="121"/>
      <c r="F33" s="114" t="s">
        <v>283</v>
      </c>
      <c r="G33" s="114"/>
      <c r="H33" s="128"/>
      <c r="I33" s="118" t="s">
        <v>341</v>
      </c>
      <c r="J33" s="134">
        <f>I33/4.65</f>
        <v>4.946236559139785</v>
      </c>
      <c r="K33" s="133">
        <f t="shared" si="0"/>
        <v>7.1392775222373075</v>
      </c>
      <c r="L33" s="117" t="s">
        <v>286</v>
      </c>
      <c r="M33" s="117" t="s">
        <v>342</v>
      </c>
      <c r="N33" s="136">
        <f t="shared" ref="N33:N36" si="4">(400*SQRT(3)*M33)/1000</f>
        <v>14.202816622064793</v>
      </c>
      <c r="O33" s="117" t="s">
        <v>306</v>
      </c>
      <c r="P33" s="118" t="s">
        <v>283</v>
      </c>
      <c r="Q33" s="114"/>
      <c r="R33" s="118"/>
      <c r="S33" s="97"/>
      <c r="T33" s="114"/>
      <c r="U33" s="114"/>
      <c r="V33" s="122" t="s">
        <v>289</v>
      </c>
      <c r="W33" s="118" t="s">
        <v>283</v>
      </c>
      <c r="Y33" s="131"/>
      <c r="Z33" s="118" t="s">
        <v>291</v>
      </c>
      <c r="AA33" s="118" t="s">
        <v>292</v>
      </c>
      <c r="AB33" s="121" t="s">
        <v>283</v>
      </c>
      <c r="AC33" s="118"/>
      <c r="AD33" s="120"/>
      <c r="AE33" s="114"/>
      <c r="AF33" s="114"/>
      <c r="AG33" s="123"/>
      <c r="AH33" s="103"/>
    </row>
    <row r="34" spans="1:62" s="93" customFormat="1" ht="15">
      <c r="A34" s="93">
        <v>27</v>
      </c>
      <c r="B34" s="113" t="s">
        <v>343</v>
      </c>
      <c r="C34" s="121"/>
      <c r="D34" s="118"/>
      <c r="E34" s="121"/>
      <c r="F34" s="114" t="s">
        <v>283</v>
      </c>
      <c r="G34" s="114"/>
      <c r="H34" s="128"/>
      <c r="I34" s="118" t="s">
        <v>344</v>
      </c>
      <c r="J34" s="134">
        <f>I34/4.44</f>
        <v>6.9189189189189184</v>
      </c>
      <c r="K34" s="133">
        <f t="shared" si="0"/>
        <v>9.9865992508475809</v>
      </c>
      <c r="L34" s="117" t="s">
        <v>286</v>
      </c>
      <c r="M34" s="117" t="s">
        <v>345</v>
      </c>
      <c r="N34" s="136">
        <f t="shared" si="4"/>
        <v>17.528354172597037</v>
      </c>
      <c r="O34" s="117" t="s">
        <v>346</v>
      </c>
      <c r="P34" s="118" t="s">
        <v>283</v>
      </c>
      <c r="Q34" s="114"/>
      <c r="R34" s="118"/>
      <c r="S34" s="97"/>
      <c r="T34" s="114"/>
      <c r="U34" s="114"/>
      <c r="V34" s="122" t="s">
        <v>289</v>
      </c>
      <c r="W34" s="118" t="s">
        <v>283</v>
      </c>
      <c r="Y34" s="131"/>
      <c r="Z34" s="118" t="s">
        <v>291</v>
      </c>
      <c r="AA34" s="118" t="s">
        <v>292</v>
      </c>
      <c r="AB34" s="121" t="s">
        <v>283</v>
      </c>
      <c r="AC34" s="118"/>
      <c r="AD34" s="120"/>
      <c r="AE34" s="114"/>
      <c r="AF34" s="114"/>
      <c r="AG34" s="123"/>
      <c r="AH34" s="103"/>
    </row>
    <row r="35" spans="1:62" ht="15">
      <c r="A35" s="93">
        <v>28</v>
      </c>
      <c r="B35" s="113" t="s">
        <v>347</v>
      </c>
      <c r="C35" s="121"/>
      <c r="D35" s="118"/>
      <c r="E35" s="121"/>
      <c r="F35" s="114" t="s">
        <v>283</v>
      </c>
      <c r="G35" s="114"/>
      <c r="H35" s="128"/>
      <c r="I35" s="118" t="s">
        <v>348</v>
      </c>
      <c r="J35" s="134">
        <f>I35/4.49</f>
        <v>8.895322939866368</v>
      </c>
      <c r="K35" s="133">
        <f t="shared" si="0"/>
        <v>12.839292734651252</v>
      </c>
      <c r="L35" s="117" t="s">
        <v>286</v>
      </c>
      <c r="M35" s="117" t="s">
        <v>349</v>
      </c>
      <c r="N35" s="136">
        <f t="shared" si="4"/>
        <v>20.438199529312751</v>
      </c>
      <c r="O35" s="117" t="s">
        <v>350</v>
      </c>
      <c r="P35" s="118" t="s">
        <v>283</v>
      </c>
      <c r="Q35" s="114"/>
      <c r="R35" s="118"/>
      <c r="T35" s="114"/>
      <c r="U35" s="114"/>
      <c r="V35" s="122" t="s">
        <v>289</v>
      </c>
      <c r="W35" s="118" t="s">
        <v>283</v>
      </c>
      <c r="Y35" s="131"/>
      <c r="Z35" s="118" t="s">
        <v>291</v>
      </c>
      <c r="AA35" s="118" t="s">
        <v>292</v>
      </c>
      <c r="AB35" s="121" t="s">
        <v>283</v>
      </c>
      <c r="AC35" s="118"/>
      <c r="AD35" s="120"/>
      <c r="AE35" s="114"/>
      <c r="AF35" s="114"/>
      <c r="AG35" s="123"/>
    </row>
    <row r="36" spans="1:62" s="93" customFormat="1" ht="15">
      <c r="A36" s="93">
        <v>29</v>
      </c>
      <c r="B36" s="113" t="s">
        <v>351</v>
      </c>
      <c r="C36" s="121"/>
      <c r="D36" s="118"/>
      <c r="E36" s="121"/>
      <c r="F36" s="114" t="s">
        <v>283</v>
      </c>
      <c r="G36" s="114"/>
      <c r="H36" s="128"/>
      <c r="I36" s="118" t="s">
        <v>352</v>
      </c>
      <c r="J36" s="134">
        <f>I36/4.32</f>
        <v>13.708333333333332</v>
      </c>
      <c r="K36" s="133">
        <f t="shared" si="0"/>
        <v>19.786274850352797</v>
      </c>
      <c r="L36" s="117" t="s">
        <v>286</v>
      </c>
      <c r="M36" s="117" t="s">
        <v>353</v>
      </c>
      <c r="N36" s="136">
        <f t="shared" si="4"/>
        <v>30.691940310120504</v>
      </c>
      <c r="O36" s="117" t="s">
        <v>354</v>
      </c>
      <c r="P36" s="118" t="s">
        <v>283</v>
      </c>
      <c r="Q36" s="114"/>
      <c r="R36" s="118"/>
      <c r="S36" s="97"/>
      <c r="T36" s="114"/>
      <c r="U36" s="114"/>
      <c r="V36" s="122" t="s">
        <v>289</v>
      </c>
      <c r="W36" s="118" t="s">
        <v>283</v>
      </c>
      <c r="Y36" s="131"/>
      <c r="Z36" s="118" t="s">
        <v>291</v>
      </c>
      <c r="AA36" s="118" t="s">
        <v>292</v>
      </c>
      <c r="AB36" s="121" t="s">
        <v>283</v>
      </c>
      <c r="AC36" s="118"/>
      <c r="AD36" s="120"/>
      <c r="AE36" s="114"/>
      <c r="AF36" s="114"/>
      <c r="AG36" s="123"/>
      <c r="AH36" s="103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</row>
    <row r="37" spans="1:62" s="93" customFormat="1" ht="15">
      <c r="A37" s="93">
        <v>30</v>
      </c>
      <c r="B37" s="113"/>
      <c r="C37" s="121"/>
      <c r="D37" s="118"/>
      <c r="E37" s="121"/>
      <c r="F37" s="114"/>
      <c r="G37" s="114"/>
      <c r="H37" s="128"/>
      <c r="I37" s="118"/>
      <c r="J37" s="134"/>
      <c r="K37" s="133"/>
      <c r="L37" s="117"/>
      <c r="M37" s="117"/>
      <c r="N37" s="117"/>
      <c r="O37" s="117"/>
      <c r="P37" s="118"/>
      <c r="Q37" s="114"/>
      <c r="R37" s="118"/>
      <c r="S37" s="97"/>
      <c r="T37" s="114"/>
      <c r="U37" s="114"/>
      <c r="V37" s="122"/>
      <c r="W37" s="97"/>
      <c r="X37" s="118"/>
      <c r="Y37" s="131"/>
      <c r="Z37" s="118"/>
      <c r="AA37" s="118"/>
      <c r="AB37" s="121"/>
      <c r="AC37" s="118"/>
      <c r="AD37" s="120"/>
      <c r="AE37" s="114"/>
      <c r="AF37" s="114"/>
      <c r="AG37" s="123"/>
      <c r="AH37" s="103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</row>
    <row r="38" spans="1:62" s="93" customFormat="1" ht="15">
      <c r="A38" s="93">
        <v>31</v>
      </c>
      <c r="B38" s="113" t="s">
        <v>355</v>
      </c>
      <c r="C38" s="121"/>
      <c r="D38" s="118"/>
      <c r="E38" s="121"/>
      <c r="F38" s="114" t="s">
        <v>283</v>
      </c>
      <c r="G38" s="114"/>
      <c r="H38" s="128"/>
      <c r="I38" s="118" t="s">
        <v>326</v>
      </c>
      <c r="J38" s="134">
        <f t="shared" ref="J38:J39" si="5">I38/3.99</f>
        <v>6.4611528822055133</v>
      </c>
      <c r="K38" s="133">
        <f t="shared" si="0"/>
        <v>9.3258708895416991</v>
      </c>
      <c r="L38" s="117" t="s">
        <v>286</v>
      </c>
      <c r="M38" s="117" t="s">
        <v>306</v>
      </c>
      <c r="N38" s="136">
        <f t="shared" ref="N38:N39" si="6">(400*SQRT(3)*M38)/1000</f>
        <v>20.091789367798977</v>
      </c>
      <c r="O38" s="117" t="s">
        <v>356</v>
      </c>
      <c r="P38" s="118"/>
      <c r="Q38" s="114"/>
      <c r="R38" s="118" t="s">
        <v>283</v>
      </c>
      <c r="S38" s="97"/>
      <c r="T38" s="114"/>
      <c r="U38" s="114"/>
      <c r="V38" s="122" t="s">
        <v>289</v>
      </c>
      <c r="W38" s="97"/>
      <c r="X38" s="118" t="s">
        <v>283</v>
      </c>
      <c r="Y38" s="131"/>
      <c r="Z38" s="118" t="s">
        <v>291</v>
      </c>
      <c r="AA38" s="118" t="s">
        <v>292</v>
      </c>
      <c r="AB38" s="121" t="s">
        <v>283</v>
      </c>
      <c r="AC38" s="118"/>
      <c r="AD38" s="120"/>
      <c r="AE38" s="114"/>
      <c r="AF38" s="114"/>
      <c r="AG38" s="123"/>
      <c r="AH38" s="103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</row>
    <row r="39" spans="1:62" ht="15">
      <c r="A39" s="93">
        <v>32</v>
      </c>
      <c r="B39" s="113" t="s">
        <v>357</v>
      </c>
      <c r="C39" s="121"/>
      <c r="D39" s="118"/>
      <c r="E39" s="121"/>
      <c r="F39" s="114" t="s">
        <v>283</v>
      </c>
      <c r="G39" s="114"/>
      <c r="H39" s="128"/>
      <c r="I39" s="118" t="s">
        <v>326</v>
      </c>
      <c r="J39" s="134">
        <f t="shared" si="5"/>
        <v>6.4611528822055133</v>
      </c>
      <c r="K39" s="133">
        <f t="shared" si="0"/>
        <v>9.3258708895416991</v>
      </c>
      <c r="L39" s="117" t="s">
        <v>286</v>
      </c>
      <c r="M39" s="117" t="s">
        <v>306</v>
      </c>
      <c r="N39" s="136">
        <f t="shared" si="6"/>
        <v>20.091789367798977</v>
      </c>
      <c r="O39" s="117" t="s">
        <v>358</v>
      </c>
      <c r="P39" s="118"/>
      <c r="Q39" s="114"/>
      <c r="R39" s="118" t="s">
        <v>283</v>
      </c>
      <c r="T39" s="114"/>
      <c r="U39" s="114"/>
      <c r="V39" s="122" t="s">
        <v>289</v>
      </c>
      <c r="X39" s="118" t="s">
        <v>283</v>
      </c>
      <c r="Y39" s="131"/>
      <c r="Z39" s="118" t="s">
        <v>291</v>
      </c>
      <c r="AA39" s="118" t="s">
        <v>292</v>
      </c>
      <c r="AB39" s="121" t="s">
        <v>283</v>
      </c>
      <c r="AC39" s="118"/>
      <c r="AD39" s="120"/>
      <c r="AE39" s="114"/>
      <c r="AF39" s="114"/>
      <c r="AG39" s="123"/>
    </row>
    <row r="40" spans="1:62" ht="15">
      <c r="A40" s="93">
        <v>33</v>
      </c>
      <c r="B40" s="113"/>
      <c r="C40" s="121"/>
      <c r="D40" s="118"/>
      <c r="E40" s="121"/>
      <c r="F40" s="114"/>
      <c r="G40" s="114"/>
      <c r="H40" s="114"/>
      <c r="I40" s="114"/>
      <c r="J40" s="114"/>
      <c r="K40" s="114"/>
      <c r="L40" s="117"/>
      <c r="M40" s="117"/>
      <c r="N40" s="117"/>
      <c r="O40" s="118"/>
      <c r="P40" s="120"/>
      <c r="Q40" s="114"/>
      <c r="R40" s="121"/>
      <c r="T40" s="114"/>
      <c r="U40" s="114"/>
      <c r="V40" s="123"/>
      <c r="W40" s="114"/>
      <c r="X40" s="121"/>
      <c r="Y40" s="132"/>
      <c r="Z40" s="118"/>
      <c r="AA40" s="118"/>
      <c r="AB40" s="121"/>
      <c r="AC40" s="118"/>
      <c r="AD40" s="120"/>
      <c r="AE40" s="114"/>
      <c r="AF40" s="114"/>
      <c r="AG40" s="123"/>
    </row>
    <row r="41" spans="1:62" ht="15">
      <c r="A41" s="93">
        <v>34</v>
      </c>
      <c r="B41" s="113" t="s">
        <v>359</v>
      </c>
      <c r="C41" s="121"/>
      <c r="D41" s="118"/>
      <c r="E41" s="121"/>
      <c r="F41" s="114" t="s">
        <v>283</v>
      </c>
      <c r="G41" s="114"/>
      <c r="H41" s="128"/>
      <c r="I41" s="118" t="s">
        <v>360</v>
      </c>
      <c r="J41" s="134">
        <f>I41/3</f>
        <v>1.7333333333333334</v>
      </c>
      <c r="K41" s="133">
        <f t="shared" si="0"/>
        <v>2.5018511664883785</v>
      </c>
      <c r="L41" s="117" t="s">
        <v>286</v>
      </c>
      <c r="M41" s="117" t="s">
        <v>361</v>
      </c>
      <c r="N41" s="136">
        <f t="shared" ref="N41:N54" si="7">(400*SQRT(3)*M41)/1000</f>
        <v>4.156921938165306</v>
      </c>
      <c r="O41" s="117" t="s">
        <v>318</v>
      </c>
      <c r="P41" s="118"/>
      <c r="Q41" s="114"/>
      <c r="R41" s="118" t="s">
        <v>283</v>
      </c>
      <c r="T41" s="114"/>
      <c r="U41" s="114"/>
      <c r="V41" s="122" t="s">
        <v>289</v>
      </c>
      <c r="X41" s="118" t="s">
        <v>283</v>
      </c>
      <c r="Y41" s="131"/>
      <c r="Z41" s="118" t="s">
        <v>291</v>
      </c>
      <c r="AA41" s="118" t="s">
        <v>292</v>
      </c>
      <c r="AB41" s="121"/>
      <c r="AC41" s="118" t="s">
        <v>283</v>
      </c>
      <c r="AD41" s="120"/>
      <c r="AE41" s="114"/>
      <c r="AF41" s="114"/>
      <c r="AG41" s="123"/>
    </row>
    <row r="42" spans="1:62" ht="15">
      <c r="A42" s="93">
        <v>35</v>
      </c>
      <c r="B42" s="113" t="s">
        <v>362</v>
      </c>
      <c r="C42" s="121"/>
      <c r="D42" s="118"/>
      <c r="E42" s="121"/>
      <c r="F42" s="114" t="s">
        <v>283</v>
      </c>
      <c r="G42" s="114"/>
      <c r="H42" s="114"/>
      <c r="I42" s="118" t="s">
        <v>363</v>
      </c>
      <c r="J42" s="134">
        <f>I42/3.05</f>
        <v>2.4262295081967218</v>
      </c>
      <c r="K42" s="133">
        <f t="shared" si="0"/>
        <v>3.5019606491829767</v>
      </c>
      <c r="L42" s="117" t="s">
        <v>286</v>
      </c>
      <c r="M42" s="118" t="s">
        <v>364</v>
      </c>
      <c r="N42" s="136">
        <f t="shared" si="7"/>
        <v>4.8497422611928558</v>
      </c>
      <c r="O42" s="117" t="s">
        <v>318</v>
      </c>
      <c r="P42" s="120"/>
      <c r="Q42" s="114"/>
      <c r="R42" s="118" t="s">
        <v>283</v>
      </c>
      <c r="S42" s="121"/>
      <c r="T42" s="114"/>
      <c r="U42" s="114"/>
      <c r="V42" s="122" t="s">
        <v>289</v>
      </c>
      <c r="W42" s="118"/>
      <c r="X42" s="118" t="s">
        <v>283</v>
      </c>
      <c r="Y42" s="120"/>
      <c r="Z42" s="118" t="s">
        <v>291</v>
      </c>
      <c r="AA42" s="118" t="s">
        <v>292</v>
      </c>
      <c r="AB42" s="121"/>
      <c r="AC42" s="118" t="s">
        <v>283</v>
      </c>
      <c r="AD42" s="120"/>
      <c r="AE42" s="114"/>
      <c r="AF42" s="114"/>
      <c r="AG42" s="123"/>
    </row>
    <row r="43" spans="1:62" ht="15">
      <c r="A43" s="93">
        <v>36</v>
      </c>
      <c r="B43" s="113" t="s">
        <v>365</v>
      </c>
      <c r="C43" s="121"/>
      <c r="D43" s="118"/>
      <c r="E43" s="121"/>
      <c r="F43" s="114" t="s">
        <v>283</v>
      </c>
      <c r="G43" s="114"/>
      <c r="H43" s="114"/>
      <c r="I43" s="118" t="s">
        <v>366</v>
      </c>
      <c r="J43" s="134">
        <f>I43/3.05</f>
        <v>3.3442622950819674</v>
      </c>
      <c r="K43" s="133">
        <f t="shared" si="0"/>
        <v>4.8270268407657237</v>
      </c>
      <c r="L43" s="117" t="s">
        <v>286</v>
      </c>
      <c r="M43" s="118" t="s">
        <v>367</v>
      </c>
      <c r="N43" s="136">
        <f t="shared" si="7"/>
        <v>6.5817930687617334</v>
      </c>
      <c r="O43" s="117" t="s">
        <v>318</v>
      </c>
      <c r="P43" s="114"/>
      <c r="Q43" s="114"/>
      <c r="R43" s="118" t="s">
        <v>283</v>
      </c>
      <c r="S43" s="121"/>
      <c r="T43" s="114"/>
      <c r="U43" s="114"/>
      <c r="V43" s="122" t="s">
        <v>289</v>
      </c>
      <c r="W43" s="118"/>
      <c r="X43" s="118" t="s">
        <v>283</v>
      </c>
      <c r="Y43" s="120"/>
      <c r="Z43" s="118" t="s">
        <v>291</v>
      </c>
      <c r="AA43" s="118" t="s">
        <v>292</v>
      </c>
      <c r="AB43" s="121"/>
      <c r="AC43" s="118" t="s">
        <v>283</v>
      </c>
      <c r="AD43" s="120"/>
      <c r="AE43" s="114"/>
      <c r="AF43" s="114"/>
      <c r="AG43" s="123"/>
    </row>
    <row r="44" spans="1:62" ht="15">
      <c r="A44" s="93">
        <v>37</v>
      </c>
      <c r="B44" s="113" t="s">
        <v>368</v>
      </c>
      <c r="C44" s="121"/>
      <c r="D44" s="118"/>
      <c r="E44" s="121"/>
      <c r="F44" s="114" t="s">
        <v>283</v>
      </c>
      <c r="G44" s="114"/>
      <c r="H44" s="114"/>
      <c r="I44" s="128" t="s">
        <v>369</v>
      </c>
      <c r="J44" s="134">
        <f>I44/2.9</f>
        <v>4.6551724137931032</v>
      </c>
      <c r="K44" s="133">
        <f t="shared" si="0"/>
        <v>6.7191626155689201</v>
      </c>
      <c r="L44" s="117" t="s">
        <v>286</v>
      </c>
      <c r="M44" s="118" t="s">
        <v>309</v>
      </c>
      <c r="N44" s="136">
        <f t="shared" si="7"/>
        <v>7.6210235533030604</v>
      </c>
      <c r="O44" s="117" t="s">
        <v>318</v>
      </c>
      <c r="P44" s="120"/>
      <c r="Q44" s="114"/>
      <c r="R44" s="118" t="s">
        <v>283</v>
      </c>
      <c r="S44" s="121"/>
      <c r="T44" s="114"/>
      <c r="U44" s="114"/>
      <c r="V44" s="122" t="s">
        <v>289</v>
      </c>
      <c r="W44" s="118"/>
      <c r="X44" s="118" t="s">
        <v>283</v>
      </c>
      <c r="Y44" s="131"/>
      <c r="Z44" s="118" t="s">
        <v>291</v>
      </c>
      <c r="AA44" s="118" t="s">
        <v>292</v>
      </c>
      <c r="AB44" s="121"/>
      <c r="AC44" s="118" t="s">
        <v>283</v>
      </c>
      <c r="AD44" s="120"/>
      <c r="AE44" s="114"/>
      <c r="AF44" s="114"/>
      <c r="AG44" s="123"/>
    </row>
    <row r="45" spans="1:62" ht="15">
      <c r="A45" s="93">
        <v>38</v>
      </c>
      <c r="B45" s="113" t="s">
        <v>370</v>
      </c>
      <c r="C45" s="121" t="s">
        <v>283</v>
      </c>
      <c r="D45" s="118" t="s">
        <v>371</v>
      </c>
      <c r="E45" s="121" t="s">
        <v>283</v>
      </c>
      <c r="F45" s="114" t="s">
        <v>283</v>
      </c>
      <c r="G45" s="114" t="s">
        <v>283</v>
      </c>
      <c r="H45" s="114" t="s">
        <v>317</v>
      </c>
      <c r="I45" s="118" t="s">
        <v>360</v>
      </c>
      <c r="J45" s="134">
        <f>I45/3</f>
        <v>1.7333333333333334</v>
      </c>
      <c r="K45" s="133">
        <f t="shared" si="0"/>
        <v>2.5018511664883785</v>
      </c>
      <c r="L45" s="117" t="s">
        <v>286</v>
      </c>
      <c r="M45" s="133">
        <v>6</v>
      </c>
      <c r="N45" s="136">
        <f t="shared" si="7"/>
        <v>4.156921938165306</v>
      </c>
      <c r="O45" s="117" t="s">
        <v>318</v>
      </c>
      <c r="P45" s="120"/>
      <c r="Q45" s="114"/>
      <c r="R45" s="118" t="s">
        <v>283</v>
      </c>
      <c r="S45" s="121"/>
      <c r="T45" s="114"/>
      <c r="U45" s="114"/>
      <c r="V45" s="122" t="s">
        <v>289</v>
      </c>
      <c r="W45" s="118"/>
      <c r="X45" s="118" t="s">
        <v>283</v>
      </c>
      <c r="Y45" s="131"/>
      <c r="Z45" s="118" t="s">
        <v>291</v>
      </c>
      <c r="AA45" s="118" t="s">
        <v>292</v>
      </c>
      <c r="AB45" s="121"/>
      <c r="AC45" s="118" t="s">
        <v>283</v>
      </c>
      <c r="AD45" s="120"/>
      <c r="AE45" s="114"/>
      <c r="AF45" s="114"/>
      <c r="AG45" s="123"/>
    </row>
    <row r="46" spans="1:62" ht="15">
      <c r="A46" s="93">
        <v>39</v>
      </c>
      <c r="B46" s="113" t="s">
        <v>372</v>
      </c>
      <c r="C46" s="121" t="s">
        <v>283</v>
      </c>
      <c r="D46" s="118" t="s">
        <v>371</v>
      </c>
      <c r="E46" s="121" t="s">
        <v>283</v>
      </c>
      <c r="F46" s="114" t="s">
        <v>283</v>
      </c>
      <c r="G46" s="114" t="s">
        <v>283</v>
      </c>
      <c r="H46" s="114" t="s">
        <v>317</v>
      </c>
      <c r="I46" s="118" t="s">
        <v>363</v>
      </c>
      <c r="J46" s="134">
        <f>I46/3.05</f>
        <v>2.4262295081967218</v>
      </c>
      <c r="K46" s="133">
        <f t="shared" si="0"/>
        <v>3.5019606491829767</v>
      </c>
      <c r="L46" s="117" t="s">
        <v>286</v>
      </c>
      <c r="M46" s="135">
        <v>7</v>
      </c>
      <c r="N46" s="136">
        <f t="shared" si="7"/>
        <v>4.8497422611928558</v>
      </c>
      <c r="O46" s="117" t="s">
        <v>318</v>
      </c>
      <c r="P46" s="120"/>
      <c r="Q46" s="114"/>
      <c r="R46" s="118" t="s">
        <v>283</v>
      </c>
      <c r="S46" s="121"/>
      <c r="T46" s="114"/>
      <c r="U46" s="114"/>
      <c r="V46" s="122" t="s">
        <v>289</v>
      </c>
      <c r="W46" s="118"/>
      <c r="X46" s="118" t="s">
        <v>283</v>
      </c>
      <c r="Y46" s="131"/>
      <c r="Z46" s="118" t="s">
        <v>291</v>
      </c>
      <c r="AA46" s="118" t="s">
        <v>292</v>
      </c>
      <c r="AB46" s="121"/>
      <c r="AC46" s="118" t="s">
        <v>283</v>
      </c>
      <c r="AD46" s="120"/>
      <c r="AE46" s="114"/>
      <c r="AF46" s="114"/>
      <c r="AG46" s="123"/>
    </row>
    <row r="47" spans="1:62" ht="15">
      <c r="A47" s="93">
        <v>40</v>
      </c>
      <c r="B47" s="113" t="s">
        <v>373</v>
      </c>
      <c r="C47" s="121" t="s">
        <v>283</v>
      </c>
      <c r="D47" s="118" t="s">
        <v>371</v>
      </c>
      <c r="E47" s="121" t="s">
        <v>283</v>
      </c>
      <c r="F47" s="114" t="s">
        <v>283</v>
      </c>
      <c r="G47" s="114" t="s">
        <v>283</v>
      </c>
      <c r="H47" s="114" t="s">
        <v>317</v>
      </c>
      <c r="I47" s="118" t="s">
        <v>366</v>
      </c>
      <c r="J47" s="134">
        <f>I47/3.05</f>
        <v>3.3442622950819674</v>
      </c>
      <c r="K47" s="133">
        <f t="shared" si="0"/>
        <v>4.8270268407657237</v>
      </c>
      <c r="L47" s="117" t="s">
        <v>286</v>
      </c>
      <c r="M47" s="135">
        <v>9.5</v>
      </c>
      <c r="N47" s="136">
        <f t="shared" si="7"/>
        <v>6.5817930687617334</v>
      </c>
      <c r="O47" s="117" t="s">
        <v>318</v>
      </c>
      <c r="P47" s="120"/>
      <c r="Q47" s="114"/>
      <c r="R47" s="118" t="s">
        <v>283</v>
      </c>
      <c r="S47" s="121"/>
      <c r="T47" s="114"/>
      <c r="U47" s="114"/>
      <c r="V47" s="122" t="s">
        <v>289</v>
      </c>
      <c r="W47" s="118"/>
      <c r="X47" s="118" t="s">
        <v>283</v>
      </c>
      <c r="Y47" s="131"/>
      <c r="Z47" s="118" t="s">
        <v>291</v>
      </c>
      <c r="AA47" s="118" t="s">
        <v>292</v>
      </c>
      <c r="AB47" s="121"/>
      <c r="AC47" s="118" t="s">
        <v>283</v>
      </c>
      <c r="AD47" s="120"/>
      <c r="AE47" s="114"/>
      <c r="AF47" s="114"/>
      <c r="AG47" s="123"/>
    </row>
    <row r="48" spans="1:62" ht="15">
      <c r="A48" s="93">
        <v>41</v>
      </c>
      <c r="B48" s="113" t="s">
        <v>374</v>
      </c>
      <c r="C48" s="121" t="s">
        <v>283</v>
      </c>
      <c r="D48" s="118" t="s">
        <v>375</v>
      </c>
      <c r="E48" s="121" t="s">
        <v>283</v>
      </c>
      <c r="F48" s="114" t="s">
        <v>283</v>
      </c>
      <c r="G48" s="114" t="s">
        <v>283</v>
      </c>
      <c r="H48" s="114" t="s">
        <v>305</v>
      </c>
      <c r="I48" s="118" t="s">
        <v>360</v>
      </c>
      <c r="J48" s="134">
        <f>I48/3</f>
        <v>1.7333333333333334</v>
      </c>
      <c r="K48" s="133">
        <f t="shared" ref="K48:K50" si="8">J48*1000/(400*SQRT(3))</f>
        <v>2.5018511664883785</v>
      </c>
      <c r="L48" s="117" t="s">
        <v>286</v>
      </c>
      <c r="M48" s="133">
        <v>6</v>
      </c>
      <c r="N48" s="136">
        <f t="shared" si="7"/>
        <v>4.156921938165306</v>
      </c>
      <c r="O48" s="117" t="s">
        <v>318</v>
      </c>
      <c r="P48" s="120"/>
      <c r="Q48" s="114"/>
      <c r="R48" s="118" t="s">
        <v>283</v>
      </c>
      <c r="S48" s="121"/>
      <c r="T48" s="114"/>
      <c r="U48" s="114"/>
      <c r="V48" s="122" t="s">
        <v>289</v>
      </c>
      <c r="W48" s="118"/>
      <c r="X48" s="118" t="s">
        <v>283</v>
      </c>
      <c r="Y48" s="131"/>
      <c r="Z48" s="118" t="s">
        <v>291</v>
      </c>
      <c r="AA48" s="118" t="s">
        <v>292</v>
      </c>
      <c r="AB48" s="121"/>
      <c r="AC48" s="118" t="s">
        <v>283</v>
      </c>
      <c r="AD48" s="120"/>
      <c r="AE48" s="114"/>
      <c r="AF48" s="114"/>
      <c r="AG48" s="123"/>
    </row>
    <row r="49" spans="1:34" ht="15">
      <c r="A49" s="93">
        <v>42</v>
      </c>
      <c r="B49" s="113" t="s">
        <v>376</v>
      </c>
      <c r="C49" s="121" t="s">
        <v>283</v>
      </c>
      <c r="D49" s="118" t="s">
        <v>375</v>
      </c>
      <c r="E49" s="121" t="s">
        <v>283</v>
      </c>
      <c r="F49" s="114" t="s">
        <v>283</v>
      </c>
      <c r="G49" s="114" t="s">
        <v>283</v>
      </c>
      <c r="H49" s="114" t="s">
        <v>305</v>
      </c>
      <c r="I49" s="118" t="s">
        <v>363</v>
      </c>
      <c r="J49" s="134">
        <f>I49/3.05</f>
        <v>2.4262295081967218</v>
      </c>
      <c r="K49" s="133">
        <f t="shared" si="8"/>
        <v>3.5019606491829767</v>
      </c>
      <c r="L49" s="117" t="s">
        <v>286</v>
      </c>
      <c r="M49" s="135">
        <v>7</v>
      </c>
      <c r="N49" s="136">
        <f t="shared" si="7"/>
        <v>4.8497422611928558</v>
      </c>
      <c r="O49" s="117" t="s">
        <v>318</v>
      </c>
      <c r="P49" s="120"/>
      <c r="Q49" s="114"/>
      <c r="R49" s="118" t="s">
        <v>283</v>
      </c>
      <c r="S49" s="121"/>
      <c r="T49" s="114"/>
      <c r="U49" s="114"/>
      <c r="V49" s="122" t="s">
        <v>289</v>
      </c>
      <c r="W49" s="118"/>
      <c r="X49" s="118" t="s">
        <v>283</v>
      </c>
      <c r="Y49" s="131"/>
      <c r="Z49" s="118" t="s">
        <v>291</v>
      </c>
      <c r="AA49" s="118" t="s">
        <v>292</v>
      </c>
      <c r="AB49" s="121"/>
      <c r="AC49" s="118" t="s">
        <v>283</v>
      </c>
      <c r="AD49" s="120"/>
      <c r="AE49" s="114"/>
      <c r="AF49" s="114"/>
      <c r="AG49" s="123"/>
    </row>
    <row r="50" spans="1:34" ht="15">
      <c r="A50" s="93">
        <v>43</v>
      </c>
      <c r="B50" s="113" t="s">
        <v>377</v>
      </c>
      <c r="C50" s="121" t="s">
        <v>283</v>
      </c>
      <c r="D50" s="118" t="s">
        <v>375</v>
      </c>
      <c r="E50" s="121" t="s">
        <v>283</v>
      </c>
      <c r="F50" s="114" t="s">
        <v>283</v>
      </c>
      <c r="G50" s="114" t="s">
        <v>283</v>
      </c>
      <c r="H50" s="114" t="s">
        <v>305</v>
      </c>
      <c r="I50" s="118" t="s">
        <v>366</v>
      </c>
      <c r="J50" s="134">
        <f>I50/3.05</f>
        <v>3.3442622950819674</v>
      </c>
      <c r="K50" s="133">
        <f t="shared" si="8"/>
        <v>4.8270268407657237</v>
      </c>
      <c r="L50" s="117" t="s">
        <v>286</v>
      </c>
      <c r="M50" s="135">
        <v>9.5</v>
      </c>
      <c r="N50" s="136">
        <f t="shared" si="7"/>
        <v>6.5817930687617334</v>
      </c>
      <c r="O50" s="117" t="s">
        <v>318</v>
      </c>
      <c r="P50" s="120"/>
      <c r="Q50" s="114"/>
      <c r="R50" s="118" t="s">
        <v>283</v>
      </c>
      <c r="S50" s="121"/>
      <c r="T50" s="114"/>
      <c r="U50" s="114"/>
      <c r="V50" s="122" t="s">
        <v>289</v>
      </c>
      <c r="W50" s="118"/>
      <c r="X50" s="118" t="s">
        <v>283</v>
      </c>
      <c r="Y50" s="131"/>
      <c r="Z50" s="118" t="s">
        <v>291</v>
      </c>
      <c r="AA50" s="118" t="s">
        <v>292</v>
      </c>
      <c r="AB50" s="121"/>
      <c r="AC50" s="118" t="s">
        <v>283</v>
      </c>
      <c r="AD50" s="120"/>
      <c r="AE50" s="114"/>
      <c r="AF50" s="114"/>
      <c r="AG50" s="123"/>
    </row>
    <row r="51" spans="1:34" ht="15">
      <c r="A51" s="93">
        <v>44</v>
      </c>
      <c r="B51" s="113" t="s">
        <v>378</v>
      </c>
      <c r="C51" s="121" t="s">
        <v>283</v>
      </c>
      <c r="D51" s="118" t="s">
        <v>379</v>
      </c>
      <c r="E51" s="121" t="s">
        <v>283</v>
      </c>
      <c r="F51" s="114" t="s">
        <v>283</v>
      </c>
      <c r="G51" s="114" t="s">
        <v>283</v>
      </c>
      <c r="H51" s="114" t="s">
        <v>305</v>
      </c>
      <c r="I51" s="118" t="s">
        <v>360</v>
      </c>
      <c r="J51" s="134">
        <f>I51/3</f>
        <v>1.7333333333333334</v>
      </c>
      <c r="K51" s="133">
        <f t="shared" ref="K51:K54" si="9">J51*1000/(400*SQRT(3))</f>
        <v>2.5018511664883785</v>
      </c>
      <c r="L51" s="117" t="s">
        <v>286</v>
      </c>
      <c r="M51" s="133">
        <v>6</v>
      </c>
      <c r="N51" s="136">
        <f t="shared" si="7"/>
        <v>4.156921938165306</v>
      </c>
      <c r="O51" s="117" t="s">
        <v>318</v>
      </c>
      <c r="P51" s="120"/>
      <c r="Q51" s="114"/>
      <c r="R51" s="118" t="s">
        <v>283</v>
      </c>
      <c r="S51" s="121"/>
      <c r="T51" s="114"/>
      <c r="U51" s="114"/>
      <c r="V51" s="122" t="s">
        <v>289</v>
      </c>
      <c r="W51" s="118"/>
      <c r="X51" s="118" t="s">
        <v>283</v>
      </c>
      <c r="Y51" s="131"/>
      <c r="Z51" s="118" t="s">
        <v>291</v>
      </c>
      <c r="AA51" s="118" t="s">
        <v>292</v>
      </c>
      <c r="AB51" s="121"/>
      <c r="AC51" s="118" t="s">
        <v>283</v>
      </c>
      <c r="AD51" s="120"/>
      <c r="AE51" s="114"/>
      <c r="AF51" s="114"/>
      <c r="AG51" s="123"/>
    </row>
    <row r="52" spans="1:34" ht="15">
      <c r="A52" s="93">
        <v>45</v>
      </c>
      <c r="B52" s="113" t="s">
        <v>380</v>
      </c>
      <c r="C52" s="121" t="s">
        <v>283</v>
      </c>
      <c r="D52" s="118" t="s">
        <v>379</v>
      </c>
      <c r="E52" s="121" t="s">
        <v>283</v>
      </c>
      <c r="F52" s="114" t="s">
        <v>283</v>
      </c>
      <c r="G52" s="114" t="s">
        <v>283</v>
      </c>
      <c r="H52" s="114" t="s">
        <v>305</v>
      </c>
      <c r="I52" s="118" t="s">
        <v>363</v>
      </c>
      <c r="J52" s="134">
        <f>I52/3.05</f>
        <v>2.4262295081967218</v>
      </c>
      <c r="K52" s="133">
        <f t="shared" si="9"/>
        <v>3.5019606491829767</v>
      </c>
      <c r="L52" s="117" t="s">
        <v>286</v>
      </c>
      <c r="M52" s="135">
        <v>7</v>
      </c>
      <c r="N52" s="136">
        <f t="shared" si="7"/>
        <v>4.8497422611928558</v>
      </c>
      <c r="O52" s="117" t="s">
        <v>318</v>
      </c>
      <c r="P52" s="120"/>
      <c r="Q52" s="114"/>
      <c r="R52" s="118" t="s">
        <v>283</v>
      </c>
      <c r="S52" s="114"/>
      <c r="T52" s="114"/>
      <c r="U52" s="114"/>
      <c r="V52" s="122" t="s">
        <v>289</v>
      </c>
      <c r="W52" s="121"/>
      <c r="X52" s="118" t="s">
        <v>283</v>
      </c>
      <c r="Y52" s="131"/>
      <c r="Z52" s="118" t="s">
        <v>291</v>
      </c>
      <c r="AA52" s="118" t="s">
        <v>292</v>
      </c>
      <c r="AB52" s="121"/>
      <c r="AC52" s="118" t="s">
        <v>283</v>
      </c>
      <c r="AD52" s="120"/>
      <c r="AE52" s="114"/>
      <c r="AF52" s="114"/>
      <c r="AG52" s="123"/>
      <c r="AH52" s="96"/>
    </row>
    <row r="53" spans="1:34" ht="15">
      <c r="A53" s="93">
        <v>46</v>
      </c>
      <c r="B53" s="113" t="s">
        <v>381</v>
      </c>
      <c r="C53" s="121" t="s">
        <v>283</v>
      </c>
      <c r="D53" s="118" t="s">
        <v>379</v>
      </c>
      <c r="E53" s="121" t="s">
        <v>283</v>
      </c>
      <c r="F53" s="114" t="s">
        <v>283</v>
      </c>
      <c r="G53" s="114" t="s">
        <v>283</v>
      </c>
      <c r="H53" s="114" t="s">
        <v>305</v>
      </c>
      <c r="I53" s="118" t="s">
        <v>366</v>
      </c>
      <c r="J53" s="134">
        <f>I53/3.05</f>
        <v>3.3442622950819674</v>
      </c>
      <c r="K53" s="133">
        <f t="shared" si="9"/>
        <v>4.8270268407657237</v>
      </c>
      <c r="L53" s="117" t="s">
        <v>286</v>
      </c>
      <c r="M53" s="135">
        <v>9.5</v>
      </c>
      <c r="N53" s="136">
        <f t="shared" si="7"/>
        <v>6.5817930687617334</v>
      </c>
      <c r="O53" s="117" t="s">
        <v>318</v>
      </c>
      <c r="P53" s="120"/>
      <c r="Q53" s="114"/>
      <c r="R53" s="118" t="s">
        <v>283</v>
      </c>
      <c r="S53" s="114"/>
      <c r="T53" s="114"/>
      <c r="U53" s="114"/>
      <c r="V53" s="122" t="s">
        <v>289</v>
      </c>
      <c r="W53" s="121"/>
      <c r="X53" s="118" t="s">
        <v>283</v>
      </c>
      <c r="Y53" s="131"/>
      <c r="Z53" s="118" t="s">
        <v>291</v>
      </c>
      <c r="AA53" s="118" t="s">
        <v>292</v>
      </c>
      <c r="AB53" s="121"/>
      <c r="AC53" s="118" t="s">
        <v>283</v>
      </c>
      <c r="AD53" s="120"/>
      <c r="AE53" s="114"/>
      <c r="AF53" s="114"/>
      <c r="AG53" s="123"/>
      <c r="AH53" s="96"/>
    </row>
    <row r="54" spans="1:34" ht="15">
      <c r="A54" s="93">
        <v>47</v>
      </c>
      <c r="B54" s="113" t="s">
        <v>382</v>
      </c>
      <c r="C54" s="121" t="s">
        <v>283</v>
      </c>
      <c r="D54" s="118" t="s">
        <v>379</v>
      </c>
      <c r="E54" s="121" t="s">
        <v>283</v>
      </c>
      <c r="F54" s="114" t="s">
        <v>283</v>
      </c>
      <c r="G54" s="114" t="s">
        <v>283</v>
      </c>
      <c r="H54" s="114" t="s">
        <v>305</v>
      </c>
      <c r="I54" s="128" t="s">
        <v>369</v>
      </c>
      <c r="J54" s="134">
        <f>I54/2.9</f>
        <v>4.6551724137931032</v>
      </c>
      <c r="K54" s="133">
        <f t="shared" si="9"/>
        <v>6.7191626155689201</v>
      </c>
      <c r="L54" s="117" t="s">
        <v>286</v>
      </c>
      <c r="M54" s="135">
        <v>11</v>
      </c>
      <c r="N54" s="136">
        <f t="shared" si="7"/>
        <v>7.6210235533030604</v>
      </c>
      <c r="O54" s="117" t="s">
        <v>318</v>
      </c>
      <c r="P54" s="120"/>
      <c r="Q54" s="114"/>
      <c r="R54" s="118" t="s">
        <v>283</v>
      </c>
      <c r="S54" s="114"/>
      <c r="T54" s="114"/>
      <c r="U54" s="114"/>
      <c r="V54" s="122" t="s">
        <v>289</v>
      </c>
      <c r="W54" s="121"/>
      <c r="X54" s="118" t="s">
        <v>283</v>
      </c>
      <c r="Y54" s="131"/>
      <c r="Z54" s="118" t="s">
        <v>291</v>
      </c>
      <c r="AA54" s="118" t="s">
        <v>292</v>
      </c>
      <c r="AB54" s="121"/>
      <c r="AC54" s="118" t="s">
        <v>283</v>
      </c>
      <c r="AD54" s="120"/>
      <c r="AE54" s="114"/>
      <c r="AF54" s="114"/>
      <c r="AG54" s="123"/>
      <c r="AH54" s="96"/>
    </row>
    <row r="55" spans="1:34" ht="15">
      <c r="A55" s="93">
        <v>48</v>
      </c>
      <c r="B55" s="113"/>
      <c r="C55" s="121"/>
      <c r="D55" s="118"/>
      <c r="E55" s="114"/>
      <c r="F55" s="114"/>
      <c r="G55" s="114"/>
      <c r="H55" s="114"/>
      <c r="I55" s="128"/>
      <c r="J55" s="127"/>
      <c r="K55" s="129"/>
      <c r="L55" s="118"/>
      <c r="M55" s="118"/>
      <c r="N55" s="117"/>
      <c r="O55" s="124"/>
      <c r="P55" s="120"/>
      <c r="Q55" s="114"/>
      <c r="R55" s="114"/>
      <c r="S55" s="114"/>
      <c r="T55" s="114"/>
      <c r="U55" s="114"/>
      <c r="V55" s="122"/>
      <c r="W55" s="121"/>
      <c r="X55" s="114"/>
      <c r="Y55" s="131"/>
      <c r="Z55" s="118"/>
      <c r="AA55" s="118"/>
      <c r="AB55" s="125"/>
      <c r="AC55" s="118"/>
      <c r="AD55" s="126"/>
      <c r="AE55" s="118"/>
      <c r="AF55" s="114"/>
      <c r="AG55" s="123"/>
      <c r="AH55" s="96"/>
    </row>
    <row r="56" spans="1:34" ht="15">
      <c r="A56" s="93">
        <v>49</v>
      </c>
      <c r="B56" s="113" t="s">
        <v>383</v>
      </c>
      <c r="C56" s="125"/>
      <c r="D56" s="118"/>
      <c r="E56" s="125"/>
      <c r="F56" s="118"/>
      <c r="G56" s="118"/>
      <c r="H56" s="118"/>
      <c r="I56" s="128" t="s">
        <v>384</v>
      </c>
      <c r="J56" s="134">
        <f>I56/2.68</f>
        <v>2.4626865671641789</v>
      </c>
      <c r="K56" s="133">
        <f>J56*1000/230</f>
        <v>10.707332900713821</v>
      </c>
      <c r="L56" s="117" t="s">
        <v>385</v>
      </c>
      <c r="M56" s="118" t="s">
        <v>296</v>
      </c>
      <c r="N56" s="136">
        <f>230*M56/1000</f>
        <v>3.68</v>
      </c>
      <c r="O56" s="117" t="s">
        <v>318</v>
      </c>
      <c r="P56" s="120"/>
      <c r="Q56" s="114"/>
      <c r="R56" s="118" t="s">
        <v>283</v>
      </c>
      <c r="S56" s="114"/>
      <c r="T56" s="114"/>
      <c r="U56" s="114"/>
      <c r="V56" s="122" t="s">
        <v>289</v>
      </c>
      <c r="W56" s="121"/>
      <c r="X56" s="118" t="s">
        <v>283</v>
      </c>
      <c r="Y56" s="131"/>
      <c r="Z56" s="118" t="s">
        <v>291</v>
      </c>
      <c r="AA56" s="118" t="s">
        <v>292</v>
      </c>
      <c r="AB56" s="121"/>
      <c r="AC56" s="118" t="s">
        <v>283</v>
      </c>
      <c r="AD56" s="120"/>
      <c r="AE56" s="114"/>
      <c r="AF56" s="114"/>
      <c r="AG56" s="123"/>
      <c r="AH56" s="96"/>
    </row>
    <row r="57" spans="1:34" ht="15">
      <c r="A57" s="93">
        <v>50</v>
      </c>
      <c r="B57" s="113" t="s">
        <v>386</v>
      </c>
      <c r="C57" s="125"/>
      <c r="D57" s="118"/>
      <c r="E57" s="125"/>
      <c r="F57" s="118"/>
      <c r="G57" s="114"/>
      <c r="H57" s="114"/>
      <c r="I57" s="117" t="s">
        <v>305</v>
      </c>
      <c r="J57" s="134">
        <f>I57/2.75</f>
        <v>3.2727272727272729</v>
      </c>
      <c r="K57" s="133">
        <f>J57*1000/230</f>
        <v>14.229249011857709</v>
      </c>
      <c r="L57" s="117" t="s">
        <v>385</v>
      </c>
      <c r="M57" s="118" t="s">
        <v>341</v>
      </c>
      <c r="N57" s="136">
        <f>230*M57/1000</f>
        <v>5.29</v>
      </c>
      <c r="O57" s="117" t="s">
        <v>318</v>
      </c>
      <c r="P57" s="126"/>
      <c r="Q57" s="114"/>
      <c r="R57" s="118" t="s">
        <v>283</v>
      </c>
      <c r="S57" s="121"/>
      <c r="T57" s="114"/>
      <c r="U57" s="114"/>
      <c r="V57" s="122" t="s">
        <v>289</v>
      </c>
      <c r="W57" s="118"/>
      <c r="X57" s="118" t="s">
        <v>283</v>
      </c>
      <c r="Y57" s="131"/>
      <c r="Z57" s="118" t="s">
        <v>291</v>
      </c>
      <c r="AA57" s="118" t="s">
        <v>292</v>
      </c>
      <c r="AB57" s="121"/>
      <c r="AC57" s="118" t="s">
        <v>283</v>
      </c>
      <c r="AD57" s="120"/>
      <c r="AE57" s="114"/>
      <c r="AF57" s="114"/>
      <c r="AG57" s="123"/>
      <c r="AH57" s="96"/>
    </row>
    <row r="58" spans="1:34" ht="15">
      <c r="A58" s="93">
        <v>51</v>
      </c>
      <c r="B58" s="113" t="s">
        <v>387</v>
      </c>
      <c r="C58" s="125"/>
      <c r="D58" s="118"/>
      <c r="E58" s="125"/>
      <c r="F58" s="118"/>
      <c r="G58" s="118"/>
      <c r="H58" s="118"/>
      <c r="I58" s="117" t="s">
        <v>317</v>
      </c>
      <c r="J58" s="134">
        <f>I58/2.8</f>
        <v>4.2857142857142856</v>
      </c>
      <c r="K58" s="133">
        <f>J58*1000/230</f>
        <v>18.633540372670804</v>
      </c>
      <c r="L58" s="117" t="s">
        <v>385</v>
      </c>
      <c r="M58" s="118" t="s">
        <v>388</v>
      </c>
      <c r="N58" s="136">
        <f>230*M58/1000</f>
        <v>5.75</v>
      </c>
      <c r="O58" s="117" t="s">
        <v>318</v>
      </c>
      <c r="P58" s="126"/>
      <c r="Q58" s="118"/>
      <c r="R58" s="118" t="s">
        <v>283</v>
      </c>
      <c r="T58" s="118"/>
      <c r="U58" s="118"/>
      <c r="V58" s="122" t="s">
        <v>289</v>
      </c>
      <c r="W58" s="118"/>
      <c r="X58" s="118" t="s">
        <v>283</v>
      </c>
      <c r="Y58" s="131"/>
      <c r="Z58" s="118" t="s">
        <v>291</v>
      </c>
      <c r="AA58" s="118" t="s">
        <v>292</v>
      </c>
      <c r="AB58" s="121"/>
      <c r="AC58" s="118" t="s">
        <v>283</v>
      </c>
      <c r="AD58" s="120"/>
      <c r="AE58" s="114"/>
      <c r="AF58" s="114"/>
      <c r="AG58" s="123"/>
      <c r="AH58" s="96"/>
    </row>
    <row r="59" spans="1:34" ht="15">
      <c r="A59" s="93">
        <v>52</v>
      </c>
      <c r="B59" s="113"/>
      <c r="C59" s="125"/>
      <c r="D59" s="118"/>
      <c r="E59" s="125"/>
      <c r="F59" s="118"/>
      <c r="G59" s="118"/>
      <c r="H59" s="118"/>
      <c r="I59" s="117"/>
      <c r="J59" s="118"/>
      <c r="K59" s="118"/>
      <c r="L59" s="118"/>
      <c r="M59" s="124"/>
      <c r="N59" s="117"/>
      <c r="O59" s="118"/>
      <c r="P59" s="126"/>
      <c r="Q59" s="118"/>
      <c r="R59" s="121"/>
      <c r="T59" s="118"/>
      <c r="U59" s="118"/>
      <c r="V59" s="122"/>
      <c r="W59" s="118"/>
      <c r="X59" s="121"/>
      <c r="Y59" s="131"/>
      <c r="Z59" s="118"/>
      <c r="AA59" s="118"/>
      <c r="AB59" s="125"/>
      <c r="AC59" s="118"/>
      <c r="AD59" s="126"/>
      <c r="AE59" s="118"/>
      <c r="AF59" s="114"/>
      <c r="AG59" s="123"/>
      <c r="AH59" s="96"/>
    </row>
    <row r="60" spans="1:34" ht="15">
      <c r="A60" s="93">
        <v>53</v>
      </c>
      <c r="B60" s="113" t="s">
        <v>389</v>
      </c>
      <c r="C60" s="121"/>
      <c r="D60" s="118"/>
      <c r="E60" s="121"/>
      <c r="F60" s="114" t="s">
        <v>283</v>
      </c>
      <c r="G60" s="114"/>
      <c r="H60" s="114"/>
      <c r="I60" s="128" t="s">
        <v>295</v>
      </c>
      <c r="J60" s="134">
        <f>I60/3.17</f>
        <v>2.018927444794953</v>
      </c>
      <c r="K60" s="137">
        <f>J60*1000/230*Y60</f>
        <v>7.2856946920861345</v>
      </c>
      <c r="L60" s="117" t="s">
        <v>385</v>
      </c>
      <c r="M60" s="124" t="s">
        <v>296</v>
      </c>
      <c r="N60" s="136">
        <f>230*M60*Y60/1000</f>
        <v>3.0543999999999998</v>
      </c>
      <c r="O60" s="117" t="s">
        <v>318</v>
      </c>
      <c r="P60" s="120"/>
      <c r="Q60" s="114"/>
      <c r="R60" s="118" t="s">
        <v>283</v>
      </c>
      <c r="S60" s="121"/>
      <c r="T60" s="114"/>
      <c r="U60" s="114"/>
      <c r="V60" s="122" t="s">
        <v>289</v>
      </c>
      <c r="W60" s="118"/>
      <c r="X60" s="118" t="s">
        <v>283</v>
      </c>
      <c r="Y60" s="131">
        <v>0.83</v>
      </c>
      <c r="Z60" s="118" t="s">
        <v>291</v>
      </c>
      <c r="AA60" s="118" t="s">
        <v>292</v>
      </c>
      <c r="AB60" s="121"/>
      <c r="AC60" s="118" t="s">
        <v>283</v>
      </c>
      <c r="AD60" s="120"/>
      <c r="AE60" s="114"/>
      <c r="AF60" s="114"/>
      <c r="AG60" s="123"/>
      <c r="AH60" s="96"/>
    </row>
    <row r="61" spans="1:34" ht="15">
      <c r="A61" s="93">
        <v>54</v>
      </c>
      <c r="B61" s="113" t="s">
        <v>390</v>
      </c>
      <c r="C61" s="121"/>
      <c r="D61" s="118"/>
      <c r="E61" s="121"/>
      <c r="F61" s="114" t="s">
        <v>283</v>
      </c>
      <c r="G61" s="114"/>
      <c r="H61" s="114"/>
      <c r="I61" s="128" t="s">
        <v>391</v>
      </c>
      <c r="J61" s="134">
        <f>I61/2.63</f>
        <v>3.2319391634980992</v>
      </c>
      <c r="K61" s="137">
        <f>J61*1000/(400*SQRT(3)*Y61)</f>
        <v>5.6203642953316919</v>
      </c>
      <c r="L61" s="117" t="s">
        <v>286</v>
      </c>
      <c r="M61" s="124" t="s">
        <v>288</v>
      </c>
      <c r="N61" s="136">
        <f>(400*SQRT(3)*M61*Y60)/1000</f>
        <v>7.475531285467274</v>
      </c>
      <c r="O61" s="117" t="s">
        <v>318</v>
      </c>
      <c r="P61" s="120"/>
      <c r="Q61" s="114"/>
      <c r="R61" s="118" t="s">
        <v>283</v>
      </c>
      <c r="S61" s="121"/>
      <c r="T61" s="114"/>
      <c r="U61" s="114"/>
      <c r="V61" s="122" t="s">
        <v>289</v>
      </c>
      <c r="W61" s="118"/>
      <c r="X61" s="118" t="s">
        <v>283</v>
      </c>
      <c r="Y61" s="131">
        <v>0.83</v>
      </c>
      <c r="Z61" s="118" t="s">
        <v>291</v>
      </c>
      <c r="AA61" s="118" t="s">
        <v>292</v>
      </c>
      <c r="AB61" s="121"/>
      <c r="AC61" s="118" t="s">
        <v>283</v>
      </c>
      <c r="AD61" s="120"/>
      <c r="AE61" s="114"/>
      <c r="AF61" s="114"/>
      <c r="AG61" s="123"/>
      <c r="AH61" s="96"/>
    </row>
    <row r="62" spans="1:34" ht="15">
      <c r="A62" s="93">
        <v>55</v>
      </c>
      <c r="B62" s="113" t="s">
        <v>392</v>
      </c>
      <c r="C62" s="121"/>
      <c r="D62" s="118"/>
      <c r="E62" s="121"/>
      <c r="F62" s="114" t="s">
        <v>283</v>
      </c>
      <c r="G62" s="114"/>
      <c r="H62" s="114"/>
      <c r="I62" s="128" t="s">
        <v>295</v>
      </c>
      <c r="J62" s="134">
        <f>I62/3.17</f>
        <v>2.018927444794953</v>
      </c>
      <c r="K62" s="137">
        <f>J62*1000/230*Y62</f>
        <v>7.2856946920861345</v>
      </c>
      <c r="L62" s="117" t="s">
        <v>385</v>
      </c>
      <c r="M62" s="124" t="s">
        <v>296</v>
      </c>
      <c r="N62" s="136">
        <f>230*M62*Y62/1000</f>
        <v>3.0543999999999998</v>
      </c>
      <c r="O62" s="117" t="s">
        <v>318</v>
      </c>
      <c r="P62" s="120"/>
      <c r="Q62" s="114"/>
      <c r="R62" s="118" t="s">
        <v>283</v>
      </c>
      <c r="S62" s="121"/>
      <c r="T62" s="114"/>
      <c r="U62" s="114"/>
      <c r="V62" s="122" t="s">
        <v>289</v>
      </c>
      <c r="W62" s="118"/>
      <c r="X62" s="118" t="s">
        <v>283</v>
      </c>
      <c r="Y62" s="131">
        <v>0.83</v>
      </c>
      <c r="Z62" s="118" t="s">
        <v>291</v>
      </c>
      <c r="AA62" s="118" t="s">
        <v>292</v>
      </c>
      <c r="AB62" s="121"/>
      <c r="AC62" s="118" t="s">
        <v>283</v>
      </c>
      <c r="AD62" s="120"/>
      <c r="AE62" s="114"/>
      <c r="AF62" s="114"/>
      <c r="AG62" s="123"/>
      <c r="AH62" s="96"/>
    </row>
    <row r="63" spans="1:34" ht="15">
      <c r="A63" s="93">
        <v>56</v>
      </c>
      <c r="B63" s="113" t="s">
        <v>393</v>
      </c>
      <c r="C63" s="121"/>
      <c r="D63" s="118"/>
      <c r="E63" s="121"/>
      <c r="F63" s="114" t="s">
        <v>283</v>
      </c>
      <c r="G63" s="114"/>
      <c r="H63" s="114"/>
      <c r="I63" s="128" t="s">
        <v>391</v>
      </c>
      <c r="J63" s="134">
        <f>I63/2.63</f>
        <v>3.2319391634980992</v>
      </c>
      <c r="K63" s="137">
        <f t="shared" ref="K63" si="10">J63*1000/(400*SQRT(3)*Y63)</f>
        <v>5.6203642953316919</v>
      </c>
      <c r="L63" s="117" t="s">
        <v>286</v>
      </c>
      <c r="M63" s="124" t="s">
        <v>288</v>
      </c>
      <c r="N63" s="136">
        <f>(400*SQRT(3)*M63*Y62)/1000</f>
        <v>7.475531285467274</v>
      </c>
      <c r="O63" s="117" t="s">
        <v>318</v>
      </c>
      <c r="P63" s="120"/>
      <c r="Q63" s="114"/>
      <c r="R63" s="118" t="s">
        <v>283</v>
      </c>
      <c r="S63" s="121"/>
      <c r="T63" s="114"/>
      <c r="U63" s="114"/>
      <c r="V63" s="122" t="s">
        <v>289</v>
      </c>
      <c r="W63" s="118"/>
      <c r="X63" s="118" t="s">
        <v>283</v>
      </c>
      <c r="Y63" s="131">
        <v>0.83</v>
      </c>
      <c r="Z63" s="118" t="s">
        <v>291</v>
      </c>
      <c r="AA63" s="118" t="s">
        <v>292</v>
      </c>
      <c r="AB63" s="121"/>
      <c r="AC63" s="118" t="s">
        <v>283</v>
      </c>
      <c r="AD63" s="120"/>
      <c r="AE63" s="114"/>
      <c r="AF63" s="114"/>
      <c r="AG63" s="123"/>
      <c r="AH63" s="96"/>
    </row>
    <row r="64" spans="1:34" ht="15">
      <c r="A64" s="93">
        <v>57</v>
      </c>
      <c r="B64" s="113"/>
      <c r="C64" s="121"/>
      <c r="D64" s="118"/>
      <c r="E64" s="121"/>
      <c r="F64" s="114"/>
      <c r="G64" s="114"/>
      <c r="H64" s="114"/>
      <c r="I64" s="128"/>
      <c r="J64" s="134"/>
      <c r="K64" s="137"/>
      <c r="L64" s="117"/>
      <c r="M64" s="124"/>
      <c r="N64" s="117"/>
      <c r="O64" s="117"/>
      <c r="P64" s="120"/>
      <c r="Q64" s="114"/>
      <c r="R64" s="118"/>
      <c r="S64" s="121"/>
      <c r="T64" s="114"/>
      <c r="U64" s="114"/>
      <c r="V64" s="122"/>
      <c r="W64" s="118"/>
      <c r="X64" s="118"/>
      <c r="Y64" s="131"/>
      <c r="Z64" s="118"/>
      <c r="AA64" s="118"/>
      <c r="AB64" s="121"/>
      <c r="AC64" s="118"/>
      <c r="AD64" s="120"/>
      <c r="AE64" s="114"/>
      <c r="AF64" s="114"/>
      <c r="AG64" s="123"/>
      <c r="AH64" s="96"/>
    </row>
    <row r="65" spans="1:34" ht="15">
      <c r="A65" s="93">
        <v>58</v>
      </c>
      <c r="B65" s="113" t="s">
        <v>394</v>
      </c>
      <c r="C65" s="121"/>
      <c r="D65" s="118"/>
      <c r="E65" s="121"/>
      <c r="F65" s="114" t="s">
        <v>283</v>
      </c>
      <c r="G65" s="114"/>
      <c r="H65" s="114"/>
      <c r="I65" s="128" t="s">
        <v>295</v>
      </c>
      <c r="J65" s="134">
        <f>I65/3.17</f>
        <v>2.018927444794953</v>
      </c>
      <c r="K65" s="137">
        <f>J65*1000/230*Y65</f>
        <v>7.2856946920861345</v>
      </c>
      <c r="L65" s="117" t="s">
        <v>385</v>
      </c>
      <c r="M65" s="124" t="s">
        <v>296</v>
      </c>
      <c r="N65" s="136">
        <f>230*M65*Y65/1000</f>
        <v>3.0543999999999998</v>
      </c>
      <c r="O65" s="117" t="s">
        <v>318</v>
      </c>
      <c r="P65" s="120"/>
      <c r="Q65" s="114"/>
      <c r="R65" s="118" t="s">
        <v>283</v>
      </c>
      <c r="S65" s="121"/>
      <c r="T65" s="114"/>
      <c r="U65" s="114"/>
      <c r="V65" s="122" t="s">
        <v>289</v>
      </c>
      <c r="W65" s="118"/>
      <c r="X65" s="118" t="s">
        <v>283</v>
      </c>
      <c r="Y65" s="131">
        <v>0.83</v>
      </c>
      <c r="Z65" s="118" t="s">
        <v>291</v>
      </c>
      <c r="AA65" s="118" t="s">
        <v>292</v>
      </c>
      <c r="AB65" s="121"/>
      <c r="AC65" s="118" t="s">
        <v>283</v>
      </c>
      <c r="AD65" s="120"/>
      <c r="AE65" s="114"/>
      <c r="AF65" s="114"/>
      <c r="AG65" s="123"/>
      <c r="AH65" s="96"/>
    </row>
    <row r="66" spans="1:34" ht="15">
      <c r="A66" s="93">
        <v>59</v>
      </c>
      <c r="B66" s="113" t="s">
        <v>395</v>
      </c>
      <c r="C66" s="121"/>
      <c r="D66" s="118"/>
      <c r="E66" s="121"/>
      <c r="F66" s="114" t="s">
        <v>283</v>
      </c>
      <c r="G66" s="114"/>
      <c r="H66" s="114"/>
      <c r="I66" s="128" t="s">
        <v>391</v>
      </c>
      <c r="J66" s="134">
        <f>I66/2.63</f>
        <v>3.2319391634980992</v>
      </c>
      <c r="K66" s="137">
        <f t="shared" ref="K66:K68" si="11">J66*1000/(400*SQRT(3)*Y66)</f>
        <v>5.6203642953316919</v>
      </c>
      <c r="L66" s="117" t="s">
        <v>286</v>
      </c>
      <c r="M66" s="124" t="s">
        <v>288</v>
      </c>
      <c r="N66" s="136">
        <f>(400*SQRT(3)*M66*Y65)/1000</f>
        <v>7.475531285467274</v>
      </c>
      <c r="O66" s="117" t="s">
        <v>318</v>
      </c>
      <c r="P66" s="120"/>
      <c r="Q66" s="114"/>
      <c r="R66" s="118" t="s">
        <v>283</v>
      </c>
      <c r="S66" s="121"/>
      <c r="T66" s="114"/>
      <c r="U66" s="114"/>
      <c r="V66" s="122" t="s">
        <v>289</v>
      </c>
      <c r="W66" s="118"/>
      <c r="X66" s="118" t="s">
        <v>283</v>
      </c>
      <c r="Y66" s="131">
        <v>0.83</v>
      </c>
      <c r="Z66" s="118" t="s">
        <v>291</v>
      </c>
      <c r="AA66" s="118" t="s">
        <v>292</v>
      </c>
      <c r="AB66" s="121"/>
      <c r="AC66" s="118" t="s">
        <v>283</v>
      </c>
      <c r="AD66" s="120"/>
      <c r="AE66" s="114"/>
      <c r="AF66" s="114"/>
      <c r="AG66" s="123"/>
      <c r="AH66" s="96"/>
    </row>
    <row r="67" spans="1:34" ht="15">
      <c r="A67" s="93">
        <v>60</v>
      </c>
      <c r="B67" s="113" t="s">
        <v>396</v>
      </c>
      <c r="C67" s="121"/>
      <c r="D67" s="118"/>
      <c r="E67" s="121"/>
      <c r="F67" s="114" t="s">
        <v>283</v>
      </c>
      <c r="G67" s="114" t="s">
        <v>283</v>
      </c>
      <c r="H67" s="114" t="s">
        <v>361</v>
      </c>
      <c r="I67" s="128" t="s">
        <v>295</v>
      </c>
      <c r="J67" s="134">
        <f>I67/3.17</f>
        <v>2.018927444794953</v>
      </c>
      <c r="K67" s="137">
        <f>J67*1000/230*Y67</f>
        <v>7.2856946920861345</v>
      </c>
      <c r="L67" s="117" t="s">
        <v>385</v>
      </c>
      <c r="M67" s="135">
        <v>16</v>
      </c>
      <c r="N67" s="136">
        <f>230*16*Y67/1000+H67</f>
        <v>9.0543999999999993</v>
      </c>
      <c r="O67" s="117" t="s">
        <v>318</v>
      </c>
      <c r="P67" s="120"/>
      <c r="Q67" s="114"/>
      <c r="R67" s="118" t="s">
        <v>283</v>
      </c>
      <c r="S67" s="121"/>
      <c r="T67" s="114"/>
      <c r="U67" s="114"/>
      <c r="V67" s="122" t="s">
        <v>289</v>
      </c>
      <c r="W67" s="118"/>
      <c r="X67" s="118" t="s">
        <v>283</v>
      </c>
      <c r="Y67" s="131">
        <v>0.83</v>
      </c>
      <c r="Z67" s="118" t="s">
        <v>291</v>
      </c>
      <c r="AA67" s="118" t="s">
        <v>292</v>
      </c>
      <c r="AB67" s="121"/>
      <c r="AC67" s="118" t="s">
        <v>283</v>
      </c>
      <c r="AD67" s="120"/>
      <c r="AE67" s="114"/>
      <c r="AF67" s="114" t="s">
        <v>283</v>
      </c>
      <c r="AG67" s="123" t="s">
        <v>397</v>
      </c>
      <c r="AH67" s="96"/>
    </row>
    <row r="68" spans="1:34" ht="15">
      <c r="A68" s="93">
        <v>61</v>
      </c>
      <c r="B68" s="113" t="s">
        <v>398</v>
      </c>
      <c r="C68" s="121"/>
      <c r="D68" s="118"/>
      <c r="E68" s="121"/>
      <c r="F68" s="114" t="s">
        <v>283</v>
      </c>
      <c r="G68" s="114" t="s">
        <v>283</v>
      </c>
      <c r="H68" s="114" t="s">
        <v>305</v>
      </c>
      <c r="I68" s="128" t="s">
        <v>391</v>
      </c>
      <c r="J68" s="134">
        <f>I68/2.63</f>
        <v>3.2319391634980992</v>
      </c>
      <c r="K68" s="133">
        <f t="shared" si="11"/>
        <v>5.6203642953316919</v>
      </c>
      <c r="L68" s="117" t="s">
        <v>286</v>
      </c>
      <c r="M68" s="135">
        <v>13</v>
      </c>
      <c r="N68" s="136">
        <f>(400*SQRT(3)*13*Y68)/1000+H68</f>
        <v>16.475531285467273</v>
      </c>
      <c r="O68" s="117" t="s">
        <v>318</v>
      </c>
      <c r="P68" s="120"/>
      <c r="Q68" s="114"/>
      <c r="R68" s="118" t="s">
        <v>283</v>
      </c>
      <c r="S68" s="121"/>
      <c r="T68" s="114"/>
      <c r="U68" s="114"/>
      <c r="V68" s="122" t="s">
        <v>289</v>
      </c>
      <c r="W68" s="118"/>
      <c r="X68" s="118" t="s">
        <v>283</v>
      </c>
      <c r="Y68" s="131">
        <v>0.83</v>
      </c>
      <c r="Z68" s="118" t="s">
        <v>291</v>
      </c>
      <c r="AA68" s="118" t="s">
        <v>292</v>
      </c>
      <c r="AB68" s="121"/>
      <c r="AC68" s="118" t="s">
        <v>283</v>
      </c>
      <c r="AD68" s="120"/>
      <c r="AE68" s="114"/>
      <c r="AF68" s="114" t="s">
        <v>283</v>
      </c>
      <c r="AG68" s="123" t="s">
        <v>397</v>
      </c>
      <c r="AH68" s="96"/>
    </row>
    <row r="69" spans="1:34" ht="15">
      <c r="A69" s="93">
        <v>62</v>
      </c>
      <c r="B69" s="113"/>
      <c r="C69" s="121"/>
      <c r="D69" s="118"/>
      <c r="E69" s="121"/>
      <c r="F69" s="114"/>
      <c r="G69" s="114"/>
      <c r="H69" s="114"/>
      <c r="I69" s="128"/>
      <c r="J69" s="134"/>
      <c r="K69" s="133"/>
      <c r="L69" s="117"/>
      <c r="M69" s="118"/>
      <c r="N69" s="117"/>
      <c r="O69" s="117"/>
      <c r="P69" s="120"/>
      <c r="Q69" s="114"/>
      <c r="R69" s="118"/>
      <c r="S69" s="121"/>
      <c r="T69" s="114"/>
      <c r="U69" s="114"/>
      <c r="V69" s="122"/>
      <c r="W69" s="118"/>
      <c r="X69" s="118"/>
      <c r="Y69" s="131"/>
      <c r="Z69" s="118"/>
      <c r="AA69" s="118"/>
      <c r="AB69" s="121"/>
      <c r="AC69" s="118"/>
      <c r="AD69" s="120"/>
      <c r="AE69" s="114"/>
      <c r="AF69" s="114"/>
      <c r="AG69" s="123"/>
    </row>
    <row r="70" spans="1:34" ht="15">
      <c r="A70" s="93">
        <v>63</v>
      </c>
      <c r="B70" s="113" t="s">
        <v>399</v>
      </c>
      <c r="C70" s="121"/>
      <c r="D70" s="118"/>
      <c r="E70" s="121"/>
      <c r="F70" s="114" t="s">
        <v>283</v>
      </c>
      <c r="G70" s="114" t="s">
        <v>283</v>
      </c>
      <c r="H70" s="114" t="s">
        <v>305</v>
      </c>
      <c r="I70" s="128" t="s">
        <v>400</v>
      </c>
      <c r="J70" s="134">
        <f>I70/2.8</f>
        <v>5.0357142857142856</v>
      </c>
      <c r="K70" s="133">
        <f>J70*1000/(400*SQRT(3)*Y70)</f>
        <v>10.383467851497096</v>
      </c>
      <c r="L70" s="117" t="s">
        <v>286</v>
      </c>
      <c r="M70" s="118" t="s">
        <v>401</v>
      </c>
      <c r="N70" s="136">
        <f t="shared" ref="N70:N75" si="12">((((400*SQRT(3)*M70)/1000)-H70)*Y70)+H70</f>
        <v>11.42953607014714</v>
      </c>
      <c r="O70" s="117" t="s">
        <v>346</v>
      </c>
      <c r="P70" s="120"/>
      <c r="Q70" s="114"/>
      <c r="R70" s="118"/>
      <c r="S70" s="121"/>
      <c r="T70" s="118" t="s">
        <v>283</v>
      </c>
      <c r="U70" s="114"/>
      <c r="V70" s="122" t="s">
        <v>289</v>
      </c>
      <c r="W70" s="118"/>
      <c r="X70" s="118" t="s">
        <v>283</v>
      </c>
      <c r="Y70" s="131">
        <v>0.7</v>
      </c>
      <c r="Z70" s="118" t="s">
        <v>291</v>
      </c>
      <c r="AA70" s="118" t="s">
        <v>292</v>
      </c>
      <c r="AB70" s="121"/>
      <c r="AC70" s="118" t="s">
        <v>283</v>
      </c>
      <c r="AD70" s="120"/>
      <c r="AE70" s="114"/>
      <c r="AF70" s="114"/>
      <c r="AG70" s="123"/>
    </row>
    <row r="71" spans="1:34" ht="15">
      <c r="A71" s="93">
        <v>64</v>
      </c>
      <c r="B71" s="113" t="s">
        <v>402</v>
      </c>
      <c r="C71" s="121"/>
      <c r="D71" s="118"/>
      <c r="E71" s="121"/>
      <c r="F71" s="114" t="s">
        <v>283</v>
      </c>
      <c r="G71" s="114" t="s">
        <v>283</v>
      </c>
      <c r="H71" s="114" t="s">
        <v>305</v>
      </c>
      <c r="I71" s="128" t="s">
        <v>400</v>
      </c>
      <c r="J71" s="134">
        <f>I71/2.8</f>
        <v>5.0357142857142856</v>
      </c>
      <c r="K71" s="133">
        <f t="shared" ref="K71:K75" si="13">J71*1000/(400*SQRT(3)*Y71)</f>
        <v>10.383467851497096</v>
      </c>
      <c r="L71" s="117" t="s">
        <v>286</v>
      </c>
      <c r="M71" s="118" t="s">
        <v>401</v>
      </c>
      <c r="N71" s="136">
        <f t="shared" si="12"/>
        <v>11.42953607014714</v>
      </c>
      <c r="O71" s="117" t="s">
        <v>346</v>
      </c>
      <c r="P71" s="120"/>
      <c r="Q71" s="114"/>
      <c r="R71" s="118"/>
      <c r="S71" s="121"/>
      <c r="T71" s="118" t="s">
        <v>283</v>
      </c>
      <c r="U71" s="114"/>
      <c r="V71" s="122" t="s">
        <v>289</v>
      </c>
      <c r="W71" s="118"/>
      <c r="X71" s="118" t="s">
        <v>283</v>
      </c>
      <c r="Y71" s="131">
        <v>0.7</v>
      </c>
      <c r="Z71" s="118" t="s">
        <v>291</v>
      </c>
      <c r="AA71" s="118" t="s">
        <v>292</v>
      </c>
      <c r="AB71" s="121"/>
      <c r="AC71" s="118" t="s">
        <v>283</v>
      </c>
      <c r="AD71" s="120"/>
      <c r="AE71" s="114"/>
      <c r="AF71" s="114"/>
      <c r="AG71" s="123"/>
    </row>
    <row r="72" spans="1:34" ht="15">
      <c r="A72" s="93">
        <v>65</v>
      </c>
      <c r="B72" s="113" t="s">
        <v>403</v>
      </c>
      <c r="C72" s="121"/>
      <c r="D72" s="118"/>
      <c r="E72" s="121"/>
      <c r="F72" s="114" t="s">
        <v>283</v>
      </c>
      <c r="G72" s="114" t="s">
        <v>283</v>
      </c>
      <c r="H72" s="114" t="s">
        <v>305</v>
      </c>
      <c r="I72" s="128" t="s">
        <v>404</v>
      </c>
      <c r="J72" s="134">
        <f>I72/2.8</f>
        <v>6.9285714285714288</v>
      </c>
      <c r="K72" s="133">
        <f t="shared" si="13"/>
        <v>14.286473497804515</v>
      </c>
      <c r="L72" s="117" t="s">
        <v>286</v>
      </c>
      <c r="M72" s="118" t="s">
        <v>405</v>
      </c>
      <c r="N72" s="136">
        <f t="shared" si="12"/>
        <v>14.581868539922498</v>
      </c>
      <c r="O72" s="117" t="s">
        <v>346</v>
      </c>
      <c r="P72" s="120"/>
      <c r="Q72" s="114"/>
      <c r="R72" s="118"/>
      <c r="S72" s="121"/>
      <c r="T72" s="118" t="s">
        <v>283</v>
      </c>
      <c r="U72" s="114"/>
      <c r="V72" s="122" t="s">
        <v>289</v>
      </c>
      <c r="W72" s="118"/>
      <c r="X72" s="118" t="s">
        <v>283</v>
      </c>
      <c r="Y72" s="131">
        <v>0.7</v>
      </c>
      <c r="Z72" s="118" t="s">
        <v>291</v>
      </c>
      <c r="AA72" s="118" t="s">
        <v>292</v>
      </c>
      <c r="AB72" s="121"/>
      <c r="AC72" s="118" t="s">
        <v>283</v>
      </c>
      <c r="AD72" s="120"/>
      <c r="AE72" s="114"/>
      <c r="AF72" s="114"/>
      <c r="AG72" s="123"/>
    </row>
    <row r="73" spans="1:34" ht="15">
      <c r="A73" s="93">
        <v>66</v>
      </c>
      <c r="B73" s="113" t="s">
        <v>406</v>
      </c>
      <c r="C73" s="121"/>
      <c r="D73" s="118"/>
      <c r="E73" s="121"/>
      <c r="F73" s="114" t="s">
        <v>283</v>
      </c>
      <c r="G73" s="114" t="s">
        <v>283</v>
      </c>
      <c r="H73" s="114" t="s">
        <v>305</v>
      </c>
      <c r="I73" s="128" t="s">
        <v>404</v>
      </c>
      <c r="J73" s="134">
        <f>I73/2.8</f>
        <v>6.9285714285714288</v>
      </c>
      <c r="K73" s="133">
        <f t="shared" ref="K73:K74" si="14">J73*1000/(400*SQRT(3)*Y73)</f>
        <v>14.286473497804515</v>
      </c>
      <c r="L73" s="117" t="s">
        <v>286</v>
      </c>
      <c r="M73" s="118" t="s">
        <v>405</v>
      </c>
      <c r="N73" s="136">
        <f t="shared" si="12"/>
        <v>14.581868539922498</v>
      </c>
      <c r="O73" s="117" t="s">
        <v>346</v>
      </c>
      <c r="P73" s="120"/>
      <c r="Q73" s="114"/>
      <c r="R73" s="118"/>
      <c r="S73" s="121"/>
      <c r="T73" s="118" t="s">
        <v>283</v>
      </c>
      <c r="U73" s="114"/>
      <c r="V73" s="122" t="s">
        <v>289</v>
      </c>
      <c r="W73" s="118"/>
      <c r="X73" s="118" t="s">
        <v>283</v>
      </c>
      <c r="Y73" s="131">
        <v>0.7</v>
      </c>
      <c r="Z73" s="118" t="s">
        <v>291</v>
      </c>
      <c r="AA73" s="118" t="s">
        <v>292</v>
      </c>
      <c r="AB73" s="121"/>
      <c r="AC73" s="118" t="s">
        <v>283</v>
      </c>
      <c r="AD73" s="120"/>
      <c r="AE73" s="114"/>
      <c r="AF73" s="114"/>
      <c r="AG73" s="123"/>
    </row>
    <row r="74" spans="1:34" ht="15">
      <c r="A74" s="93">
        <v>67</v>
      </c>
      <c r="B74" s="113" t="s">
        <v>407</v>
      </c>
      <c r="C74" s="121"/>
      <c r="D74" s="118"/>
      <c r="E74" s="121"/>
      <c r="F74" s="114" t="s">
        <v>283</v>
      </c>
      <c r="G74" s="114"/>
      <c r="H74" s="114"/>
      <c r="I74" s="128" t="s">
        <v>408</v>
      </c>
      <c r="J74" s="134">
        <f>I74/2.77</f>
        <v>8.7653429602888089</v>
      </c>
      <c r="K74" s="133">
        <f t="shared" si="14"/>
        <v>19.768254365867715</v>
      </c>
      <c r="L74" s="117" t="s">
        <v>286</v>
      </c>
      <c r="M74" s="118" t="s">
        <v>409</v>
      </c>
      <c r="N74" s="136">
        <f t="shared" si="12"/>
        <v>12.637042692022529</v>
      </c>
      <c r="O74" s="117" t="s">
        <v>410</v>
      </c>
      <c r="P74" s="120"/>
      <c r="Q74" s="114"/>
      <c r="R74" s="118"/>
      <c r="S74" s="121"/>
      <c r="T74" s="118" t="s">
        <v>283</v>
      </c>
      <c r="U74" s="114"/>
      <c r="V74" s="122" t="s">
        <v>289</v>
      </c>
      <c r="W74" s="118"/>
      <c r="X74" s="118" t="s">
        <v>283</v>
      </c>
      <c r="Y74" s="131">
        <v>0.64</v>
      </c>
      <c r="Z74" s="118" t="s">
        <v>291</v>
      </c>
      <c r="AA74" s="118" t="s">
        <v>292</v>
      </c>
      <c r="AB74" s="121"/>
      <c r="AC74" s="118" t="s">
        <v>283</v>
      </c>
      <c r="AD74" s="120"/>
      <c r="AE74" s="114"/>
      <c r="AF74" s="114"/>
      <c r="AG74" s="123"/>
    </row>
    <row r="75" spans="1:34" ht="15">
      <c r="A75" s="93">
        <v>68</v>
      </c>
      <c r="B75" s="113" t="s">
        <v>411</v>
      </c>
      <c r="C75" s="121"/>
      <c r="D75" s="118"/>
      <c r="E75" s="121"/>
      <c r="F75" s="114" t="s">
        <v>283</v>
      </c>
      <c r="G75" s="114"/>
      <c r="H75" s="114"/>
      <c r="I75" s="128" t="s">
        <v>408</v>
      </c>
      <c r="J75" s="134">
        <f>I75/2.77</f>
        <v>8.7653429602888089</v>
      </c>
      <c r="K75" s="133">
        <f t="shared" si="13"/>
        <v>19.768254365867715</v>
      </c>
      <c r="L75" s="117" t="s">
        <v>286</v>
      </c>
      <c r="M75" s="118" t="s">
        <v>409</v>
      </c>
      <c r="N75" s="136">
        <f t="shared" si="12"/>
        <v>12.637042692022529</v>
      </c>
      <c r="O75" s="117" t="s">
        <v>410</v>
      </c>
      <c r="P75" s="120"/>
      <c r="Q75" s="114"/>
      <c r="R75" s="118"/>
      <c r="S75" s="121"/>
      <c r="T75" s="118" t="s">
        <v>283</v>
      </c>
      <c r="U75" s="114"/>
      <c r="V75" s="122" t="s">
        <v>289</v>
      </c>
      <c r="W75" s="118"/>
      <c r="X75" s="118" t="s">
        <v>283</v>
      </c>
      <c r="Y75" s="131">
        <v>0.64</v>
      </c>
      <c r="Z75" s="118" t="s">
        <v>291</v>
      </c>
      <c r="AA75" s="118" t="s">
        <v>292</v>
      </c>
      <c r="AB75" s="121"/>
      <c r="AC75" s="118" t="s">
        <v>283</v>
      </c>
      <c r="AD75" s="120"/>
      <c r="AE75" s="114"/>
      <c r="AF75" s="114"/>
      <c r="AG75" s="123"/>
    </row>
    <row r="76" spans="1:34" ht="15">
      <c r="A76" s="93">
        <v>69</v>
      </c>
      <c r="B76" s="113"/>
      <c r="C76" s="121"/>
      <c r="D76" s="118"/>
      <c r="E76" s="121"/>
      <c r="F76" s="114"/>
      <c r="G76" s="114"/>
      <c r="H76" s="114"/>
      <c r="I76" s="128"/>
      <c r="J76" s="134"/>
      <c r="K76" s="133"/>
      <c r="L76" s="117"/>
      <c r="M76" s="118"/>
      <c r="N76" s="117"/>
      <c r="O76" s="117"/>
      <c r="P76" s="120"/>
      <c r="Q76" s="114"/>
      <c r="R76" s="118"/>
      <c r="S76" s="121"/>
      <c r="T76" s="114"/>
      <c r="U76" s="114"/>
      <c r="V76" s="122"/>
      <c r="W76" s="118"/>
      <c r="X76" s="118"/>
      <c r="Y76" s="131"/>
      <c r="Z76" s="118"/>
      <c r="AA76" s="118"/>
      <c r="AB76" s="121"/>
      <c r="AC76" s="118"/>
      <c r="AD76" s="120"/>
      <c r="AE76" s="114"/>
      <c r="AF76" s="114"/>
      <c r="AG76" s="123"/>
    </row>
    <row r="77" spans="1:34" ht="15">
      <c r="A77" s="93">
        <v>70</v>
      </c>
      <c r="B77" s="113" t="s">
        <v>412</v>
      </c>
      <c r="C77" s="121" t="s">
        <v>283</v>
      </c>
      <c r="D77" s="118" t="s">
        <v>329</v>
      </c>
      <c r="E77" s="121" t="s">
        <v>283</v>
      </c>
      <c r="F77" s="114" t="s">
        <v>283</v>
      </c>
      <c r="G77" s="114" t="s">
        <v>283</v>
      </c>
      <c r="H77" s="114" t="s">
        <v>315</v>
      </c>
      <c r="I77" s="128" t="s">
        <v>413</v>
      </c>
      <c r="J77" s="134">
        <f>I77/2.43</f>
        <v>2.2016460905349793</v>
      </c>
      <c r="K77" s="133">
        <f>J77*1000/(400*SQRT(3))</f>
        <v>3.1778024075766433</v>
      </c>
      <c r="L77" s="117" t="s">
        <v>286</v>
      </c>
      <c r="M77" s="118" t="s">
        <v>288</v>
      </c>
      <c r="N77" s="136">
        <f t="shared" ref="N77:N78" si="15">(400*SQRT(3)*M77)/1000</f>
        <v>9.0066641993581609</v>
      </c>
      <c r="O77" s="117" t="s">
        <v>318</v>
      </c>
      <c r="P77" s="120"/>
      <c r="Q77" s="114"/>
      <c r="R77" s="118" t="s">
        <v>283</v>
      </c>
      <c r="S77" s="121"/>
      <c r="T77" s="114"/>
      <c r="U77" s="114"/>
      <c r="V77" s="122" t="s">
        <v>289</v>
      </c>
      <c r="W77" s="118"/>
      <c r="X77" s="118" t="s">
        <v>283</v>
      </c>
      <c r="Y77" s="131"/>
      <c r="Z77" s="118" t="s">
        <v>291</v>
      </c>
      <c r="AA77" s="118" t="s">
        <v>292</v>
      </c>
      <c r="AB77" s="121"/>
      <c r="AC77" s="118" t="s">
        <v>283</v>
      </c>
      <c r="AD77" s="120"/>
      <c r="AE77" s="114"/>
      <c r="AF77" s="114"/>
      <c r="AG77" s="123"/>
    </row>
    <row r="78" spans="1:34" s="93" customFormat="1" ht="15">
      <c r="A78" s="93">
        <v>71</v>
      </c>
      <c r="B78" s="113" t="s">
        <v>414</v>
      </c>
      <c r="C78" s="121" t="s">
        <v>283</v>
      </c>
      <c r="D78" s="118" t="s">
        <v>329</v>
      </c>
      <c r="E78" s="121" t="s">
        <v>283</v>
      </c>
      <c r="F78" s="114" t="s">
        <v>283</v>
      </c>
      <c r="G78" s="114" t="s">
        <v>283</v>
      </c>
      <c r="H78" s="114" t="s">
        <v>315</v>
      </c>
      <c r="I78" s="128" t="s">
        <v>413</v>
      </c>
      <c r="J78" s="134">
        <f>I78/2.43</f>
        <v>2.2016460905349793</v>
      </c>
      <c r="K78" s="133">
        <f>J78*1000/(400*SQRT(3))</f>
        <v>3.1778024075766433</v>
      </c>
      <c r="L78" s="117" t="s">
        <v>286</v>
      </c>
      <c r="M78" s="118" t="s">
        <v>288</v>
      </c>
      <c r="N78" s="136">
        <f t="shared" si="15"/>
        <v>9.0066641993581609</v>
      </c>
      <c r="O78" s="117" t="s">
        <v>318</v>
      </c>
      <c r="P78" s="120"/>
      <c r="Q78" s="114"/>
      <c r="R78" s="118" t="s">
        <v>283</v>
      </c>
      <c r="S78" s="121"/>
      <c r="T78" s="114"/>
      <c r="U78" s="114"/>
      <c r="V78" s="122" t="s">
        <v>289</v>
      </c>
      <c r="W78" s="118"/>
      <c r="X78" s="118" t="s">
        <v>283</v>
      </c>
      <c r="Y78" s="131"/>
      <c r="Z78" s="118" t="s">
        <v>291</v>
      </c>
      <c r="AA78" s="118" t="s">
        <v>292</v>
      </c>
      <c r="AB78" s="121"/>
      <c r="AC78" s="118" t="s">
        <v>283</v>
      </c>
      <c r="AD78" s="120"/>
      <c r="AE78" s="114"/>
      <c r="AF78" s="114"/>
      <c r="AG78" s="123"/>
      <c r="AH78" s="103"/>
    </row>
    <row r="81" spans="2:14" ht="15">
      <c r="B81" s="113"/>
      <c r="C81" s="121"/>
      <c r="D81" s="118"/>
      <c r="E81" s="121"/>
      <c r="F81" s="114"/>
      <c r="G81" s="114"/>
      <c r="H81" s="114"/>
      <c r="I81" s="123" t="s">
        <v>415</v>
      </c>
      <c r="J81" s="134"/>
      <c r="K81" s="133"/>
      <c r="L81" s="117"/>
      <c r="M81" s="119" t="s">
        <v>416</v>
      </c>
      <c r="N81" s="136"/>
    </row>
    <row r="82" spans="2:14">
      <c r="N82" s="119" t="s">
        <v>417</v>
      </c>
    </row>
  </sheetData>
  <mergeCells count="7">
    <mergeCell ref="AB5:AD5"/>
    <mergeCell ref="AF5:AG5"/>
    <mergeCell ref="C5:D5"/>
    <mergeCell ref="E5:F5"/>
    <mergeCell ref="G5:H5"/>
    <mergeCell ref="I5:K5"/>
    <mergeCell ref="P5:T5"/>
  </mergeCells>
  <phoneticPr fontId="3" type="noConversion"/>
  <pageMargins left="0.7" right="0.7" top="0.78740157499999996" bottom="0.78740157499999996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09CFE12E1FE740BCEE7857DD8C2976" ma:contentTypeVersion="16" ma:contentTypeDescription="Ein neues Dokument erstellen." ma:contentTypeScope="" ma:versionID="5a0f208b50b462a839b19bd372611da8">
  <xsd:schema xmlns:xsd="http://www.w3.org/2001/XMLSchema" xmlns:xs="http://www.w3.org/2001/XMLSchema" xmlns:p="http://schemas.microsoft.com/office/2006/metadata/properties" xmlns:ns2="c69fddcf-14b6-4640-acdb-1058a12233da" xmlns:ns3="4b316383-dc20-4125-bbc6-8d3a9b1a36cb" targetNamespace="http://schemas.microsoft.com/office/2006/metadata/properties" ma:root="true" ma:fieldsID="96e72519b4a9a9a1517b5c26e29ef781" ns2:_="" ns3:_="">
    <xsd:import namespace="c69fddcf-14b6-4640-acdb-1058a12233da"/>
    <xsd:import namespace="4b316383-dc20-4125-bbc6-8d3a9b1a3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ddcf-14b6-4640-acdb-1058a1223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73c57393-e5c5-4ba2-b0aa-468338a3bd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16383-dc20-4125-bbc6-8d3a9b1a3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9f6dfc-508e-4550-b547-8ec011171eb3}" ma:internalName="TaxCatchAll" ma:showField="CatchAllData" ma:web="4b316383-dc20-4125-bbc6-8d3a9b1a3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316383-dc20-4125-bbc6-8d3a9b1a36cb" xsi:nil="true"/>
    <lcf76f155ced4ddcb4097134ff3c332f xmlns="c69fddcf-14b6-4640-acdb-1058a12233d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7C6F7F-9738-42CA-81D3-78E439421811}"/>
</file>

<file path=customXml/itemProps2.xml><?xml version="1.0" encoding="utf-8"?>
<ds:datastoreItem xmlns:ds="http://schemas.openxmlformats.org/officeDocument/2006/customXml" ds:itemID="{E97B2F21-B261-484B-9C01-9812D3A80306}"/>
</file>

<file path=customXml/itemProps3.xml><?xml version="1.0" encoding="utf-8"?>
<ds:datastoreItem xmlns:ds="http://schemas.openxmlformats.org/officeDocument/2006/customXml" ds:itemID="{60E5AF03-6AA8-4AF6-8FAD-F051829634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(TAG)</dc:title>
  <dc:subject/>
  <dc:creator>Matthias Erni</dc:creator>
  <cp:keywords/>
  <dc:description/>
  <cp:lastModifiedBy>Patrick Affolter</cp:lastModifiedBy>
  <cp:revision/>
  <dcterms:created xsi:type="dcterms:W3CDTF">2019-08-02T17:37:03Z</dcterms:created>
  <dcterms:modified xsi:type="dcterms:W3CDTF">2022-09-13T06:39:43Z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0x010100F609CFE12E1FE740BCEE7857DD8C2976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  <property fmtid="{D5CDD505-2E9C-101B-9397-08002B2CF9AE}" pid="8" name="Kategorie">
    <vt:lpwstr/>
  </property>
</Properties>
</file>